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" sheetId="1" state="visible" r:id="rId1"/>
    <sheet xmlns:r="http://schemas.openxmlformats.org/officeDocument/2006/relationships" name="Mensuel" sheetId="2" state="visible" r:id="rId2"/>
    <sheet xmlns:r="http://schemas.openxmlformats.org/officeDocument/2006/relationships" name="No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;[Red]-#,##0 &quot;€&quot;;&quot;-&quot;"/>
    <numFmt numFmtId="165" formatCode="0.0%;[Red]-0.0%;&quot;-&quot;"/>
  </numFmts>
  <fonts count="7">
    <font>
      <name val="Calibri"/>
      <family val="2"/>
      <color theme="1"/>
      <sz val="11"/>
      <scheme val="minor"/>
    </font>
    <font>
      <name val="Arial"/>
      <b val="1"/>
      <color rgb="001F3A5F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3A5F"/>
      </patternFill>
    </fill>
    <fill>
      <patternFill patternType="solid">
        <fgColor rgb="00E8EEF5"/>
      </patternFill>
    </fill>
  </fills>
  <borders count="2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4" fillId="2" borderId="0" pivotButton="0" quotePrefix="0" xfId="0"/>
    <xf numFmtId="1" fontId="4" fillId="2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pivotButton="0" quotePrefix="0" xfId="0"/>
    <xf numFmtId="49" fontId="4" fillId="2" borderId="1" pivotButton="0" quotePrefix="0" xfId="0"/>
    <xf numFmtId="164" fontId="4" fillId="2" borderId="1" pivotButton="0" quotePrefix="0" xfId="0"/>
    <xf numFmtId="164" fontId="6" fillId="0" borderId="1" pivotButton="0" quotePrefix="0" xfId="0"/>
    <xf numFmtId="165" fontId="6" fillId="0" borderId="1" pivotButton="0" quotePrefix="0" xfId="0"/>
    <xf numFmtId="49" fontId="6" fillId="0" borderId="1" pivotButton="0" quotePrefix="0" xfId="0"/>
    <xf numFmtId="0" fontId="3" fillId="0" borderId="1" pivotButton="0" quotePrefix="0" xfId="0"/>
    <xf numFmtId="164" fontId="3" fillId="4" borderId="1" pivotButton="0" quotePrefix="0" xfId="0"/>
    <xf numFmtId="165" fontId="3" fillId="4" borderId="1" pivotButton="0" quotePrefix="0" xfId="0"/>
    <xf numFmtId="49" fontId="3" fillId="4" borderId="1" pivotButton="0" quotePrefix="0" xfId="0"/>
    <xf numFmtId="1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14" customWidth="1" min="3" max="3"/>
    <col width="16" customWidth="1" min="4" max="4"/>
    <col width="14" customWidth="1" min="5" max="5"/>
    <col width="16" customWidth="1" min="6" max="6"/>
    <col width="14" customWidth="1" min="7" max="7"/>
    <col width="12" customWidth="1" min="8" max="8"/>
    <col width="16" customWidth="1" min="9" max="9"/>
    <col width="16" customWidth="1" min="10" max="10"/>
    <col width="16" customWidth="1" min="11" max="11"/>
    <col width="14" customWidth="1" min="12" max="12"/>
  </cols>
  <sheetData>
    <row r="1">
      <c r="A1" s="1" t="inlineStr">
        <is>
          <t>Suivi budgétaire : budget, engagé, réalisé, reste à consommer</t>
        </is>
      </c>
    </row>
    <row r="2">
      <c r="A2" s="2" t="inlineStr">
        <is>
          <t>Une ligne par poste budgétaire. L'atterrissage est votre estimation de la dépense totale en fin d'exercice.</t>
        </is>
      </c>
    </row>
    <row r="3">
      <c r="A3" s="3" t="inlineStr">
        <is>
          <t>Seuil d'alerte (part consommée)</t>
        </is>
      </c>
      <c r="B3" s="4" t="n">
        <v>0.85</v>
      </c>
    </row>
    <row r="4">
      <c r="A4" s="3" t="inlineStr">
        <is>
          <t>Mois écoulés dans l'exercice</t>
        </is>
      </c>
      <c r="B4" s="5" t="n">
        <v>8</v>
      </c>
    </row>
    <row r="6" ht="30" customHeight="1">
      <c r="A6" s="6" t="inlineStr">
        <is>
          <t>Poste budgétaire</t>
        </is>
      </c>
      <c r="B6" s="6" t="inlineStr">
        <is>
          <t>Service ou projet</t>
        </is>
      </c>
      <c r="C6" s="6" t="inlineStr">
        <is>
          <t>Budget voté</t>
        </is>
      </c>
      <c r="D6" s="6" t="inlineStr">
        <is>
          <t>Engagé (commandes en cours)</t>
        </is>
      </c>
      <c r="E6" s="6" t="inlineStr">
        <is>
          <t>Réalisé (facturé)</t>
        </is>
      </c>
      <c r="F6" s="6" t="inlineStr">
        <is>
          <t>Consommé (engagé + réalisé)</t>
        </is>
      </c>
      <c r="G6" s="6" t="inlineStr">
        <is>
          <t>Reste disponible</t>
        </is>
      </c>
      <c r="H6" s="6" t="inlineStr">
        <is>
          <t>Part consommée</t>
        </is>
      </c>
      <c r="I6" s="6" t="inlineStr">
        <is>
          <t>Consommation attendue au prorata</t>
        </is>
      </c>
      <c r="J6" s="6" t="inlineStr">
        <is>
          <t>Atterrissage fin d'exercice</t>
        </is>
      </c>
      <c r="K6" s="6" t="inlineStr">
        <is>
          <t>Écart atterrissage vs budget</t>
        </is>
      </c>
      <c r="L6" s="6" t="inlineStr">
        <is>
          <t>Alerte</t>
        </is>
      </c>
    </row>
    <row r="7">
      <c r="A7" s="7" t="inlineStr">
        <is>
          <t>Salaires et charges</t>
        </is>
      </c>
      <c r="B7" s="8" t="inlineStr">
        <is>
          <t>Structure</t>
        </is>
      </c>
      <c r="C7" s="9" t="n">
        <v>480000</v>
      </c>
      <c r="D7" s="9" t="n">
        <v>0</v>
      </c>
      <c r="E7" s="9" t="n">
        <v>322000</v>
      </c>
      <c r="F7" s="10">
        <f>D7+E7</f>
        <v/>
      </c>
      <c r="G7" s="10">
        <f>C7-F7</f>
        <v/>
      </c>
      <c r="H7" s="11">
        <f>IF(C7=0,0,F7/C7)</f>
        <v/>
      </c>
      <c r="I7" s="10">
        <f>C7*$B$4/12</f>
        <v/>
      </c>
      <c r="J7" s="9" t="n">
        <v>486000</v>
      </c>
      <c r="K7" s="10">
        <f>J7-C7</f>
        <v/>
      </c>
      <c r="L7" s="12">
        <f>IF(H7&gt;=$B$3,"Seuil atteint",IF(F7&gt;I7*1.1,"En avance",IF(J7&gt;C7,"Dépassement prévu","")))</f>
        <v/>
      </c>
    </row>
    <row r="8">
      <c r="A8" s="7" t="inlineStr">
        <is>
          <t>Honoraires et prestations</t>
        </is>
      </c>
      <c r="B8" s="8" t="inlineStr">
        <is>
          <t>Structure</t>
        </is>
      </c>
      <c r="C8" s="9" t="n">
        <v>36000</v>
      </c>
      <c r="D8" s="9" t="n">
        <v>4500</v>
      </c>
      <c r="E8" s="9" t="n">
        <v>27800</v>
      </c>
      <c r="F8" s="10">
        <f>D8+E8</f>
        <v/>
      </c>
      <c r="G8" s="10">
        <f>C8-F8</f>
        <v/>
      </c>
      <c r="H8" s="11">
        <f>IF(C8=0,0,F8/C8)</f>
        <v/>
      </c>
      <c r="I8" s="10">
        <f>C8*$B$4/12</f>
        <v/>
      </c>
      <c r="J8" s="9" t="n">
        <v>38000</v>
      </c>
      <c r="K8" s="10">
        <f>J8-C8</f>
        <v/>
      </c>
      <c r="L8" s="12">
        <f>IF(H8&gt;=$B$3,"Seuil atteint",IF(F8&gt;I8*1.1,"En avance",IF(J8&gt;C8,"Dépassement prévu","")))</f>
        <v/>
      </c>
    </row>
    <row r="9">
      <c r="A9" s="7" t="inlineStr">
        <is>
          <t>Loyers et charges locatives</t>
        </is>
      </c>
      <c r="B9" s="8" t="inlineStr">
        <is>
          <t>Structure</t>
        </is>
      </c>
      <c r="C9" s="9" t="n">
        <v>42000</v>
      </c>
      <c r="D9" s="9" t="n">
        <v>0</v>
      </c>
      <c r="E9" s="9" t="n">
        <v>28000</v>
      </c>
      <c r="F9" s="10">
        <f>D9+E9</f>
        <v/>
      </c>
      <c r="G9" s="10">
        <f>C9-F9</f>
        <v/>
      </c>
      <c r="H9" s="11">
        <f>IF(C9=0,0,F9/C9)</f>
        <v/>
      </c>
      <c r="I9" s="10">
        <f>C9*$B$4/12</f>
        <v/>
      </c>
      <c r="J9" s="9" t="n">
        <v>42000</v>
      </c>
      <c r="K9" s="10">
        <f>J9-C9</f>
        <v/>
      </c>
      <c r="L9" s="12">
        <f>IF(H9&gt;=$B$3,"Seuil atteint",IF(F9&gt;I9*1.1,"En avance",IF(J9&gt;C9,"Dépassement prévu","")))</f>
        <v/>
      </c>
    </row>
    <row r="10">
      <c r="A10" s="7" t="inlineStr">
        <is>
          <t>Informatique et abonnements</t>
        </is>
      </c>
      <c r="B10" s="8" t="inlineStr">
        <is>
          <t>Structure</t>
        </is>
      </c>
      <c r="C10" s="9" t="n">
        <v>18000</v>
      </c>
      <c r="D10" s="9" t="n">
        <v>1200</v>
      </c>
      <c r="E10" s="9" t="n">
        <v>13900</v>
      </c>
      <c r="F10" s="10">
        <f>D10+E10</f>
        <v/>
      </c>
      <c r="G10" s="10">
        <f>C10-F10</f>
        <v/>
      </c>
      <c r="H10" s="11">
        <f>IF(C10=0,0,F10/C10)</f>
        <v/>
      </c>
      <c r="I10" s="10">
        <f>C10*$B$4/12</f>
        <v/>
      </c>
      <c r="J10" s="9" t="n">
        <v>19500</v>
      </c>
      <c r="K10" s="10">
        <f>J10-C10</f>
        <v/>
      </c>
      <c r="L10" s="12">
        <f>IF(H10&gt;=$B$3,"Seuil atteint",IF(F10&gt;I10*1.1,"En avance",IF(J10&gt;C10,"Dépassement prévu","")))</f>
        <v/>
      </c>
    </row>
    <row r="11">
      <c r="A11" s="7" t="inlineStr">
        <is>
          <t>Communication</t>
        </is>
      </c>
      <c r="B11" s="8" t="inlineStr">
        <is>
          <t>Développement</t>
        </is>
      </c>
      <c r="C11" s="9" t="n">
        <v>15000</v>
      </c>
      <c r="D11" s="9" t="n">
        <v>2000</v>
      </c>
      <c r="E11" s="9" t="n">
        <v>6100</v>
      </c>
      <c r="F11" s="10">
        <f>D11+E11</f>
        <v/>
      </c>
      <c r="G11" s="10">
        <f>C11-F11</f>
        <v/>
      </c>
      <c r="H11" s="11">
        <f>IF(C11=0,0,F11/C11)</f>
        <v/>
      </c>
      <c r="I11" s="10">
        <f>C11*$B$4/12</f>
        <v/>
      </c>
      <c r="J11" s="9" t="n">
        <v>12000</v>
      </c>
      <c r="K11" s="10">
        <f>J11-C11</f>
        <v/>
      </c>
      <c r="L11" s="12">
        <f>IF(H11&gt;=$B$3,"Seuil atteint",IF(F11&gt;I11*1.1,"En avance",IF(J11&gt;C11,"Dépassement prévu","")))</f>
        <v/>
      </c>
    </row>
    <row r="12">
      <c r="A12" s="7" t="inlineStr">
        <is>
          <t>Déplacements et missions</t>
        </is>
      </c>
      <c r="B12" s="8" t="inlineStr">
        <is>
          <t>Développement</t>
        </is>
      </c>
      <c r="C12" s="9" t="n">
        <v>12000</v>
      </c>
      <c r="D12" s="9" t="n">
        <v>800</v>
      </c>
      <c r="E12" s="9" t="n">
        <v>9700</v>
      </c>
      <c r="F12" s="10">
        <f>D12+E12</f>
        <v/>
      </c>
      <c r="G12" s="10">
        <f>C12-F12</f>
        <v/>
      </c>
      <c r="H12" s="11">
        <f>IF(C12=0,0,F12/C12)</f>
        <v/>
      </c>
      <c r="I12" s="10">
        <f>C12*$B$4/12</f>
        <v/>
      </c>
      <c r="J12" s="9" t="n">
        <v>14000</v>
      </c>
      <c r="K12" s="10">
        <f>J12-C12</f>
        <v/>
      </c>
      <c r="L12" s="12">
        <f>IF(H12&gt;=$B$3,"Seuil atteint",IF(F12&gt;I12*1.1,"En avance",IF(J12&gt;C12,"Dépassement prévu","")))</f>
        <v/>
      </c>
    </row>
    <row r="13">
      <c r="A13" s="7" t="inlineStr">
        <is>
          <t>Formation</t>
        </is>
      </c>
      <c r="B13" s="8" t="inlineStr">
        <is>
          <t>Ressources humaines</t>
        </is>
      </c>
      <c r="C13" s="9" t="n">
        <v>9000</v>
      </c>
      <c r="D13" s="9" t="n">
        <v>3000</v>
      </c>
      <c r="E13" s="9" t="n">
        <v>2400</v>
      </c>
      <c r="F13" s="10">
        <f>D13+E13</f>
        <v/>
      </c>
      <c r="G13" s="10">
        <f>C13-F13</f>
        <v/>
      </c>
      <c r="H13" s="11">
        <f>IF(C13=0,0,F13/C13)</f>
        <v/>
      </c>
      <c r="I13" s="10">
        <f>C13*$B$4/12</f>
        <v/>
      </c>
      <c r="J13" s="9" t="n">
        <v>8000</v>
      </c>
      <c r="K13" s="10">
        <f>J13-C13</f>
        <v/>
      </c>
      <c r="L13" s="12">
        <f>IF(H13&gt;=$B$3,"Seuil atteint",IF(F13&gt;I13*1.1,"En avance",IF(J13&gt;C13,"Dépassement prévu","")))</f>
        <v/>
      </c>
    </row>
    <row r="14">
      <c r="A14" s="7" t="inlineStr">
        <is>
          <t>Fournitures et petit équipement</t>
        </is>
      </c>
      <c r="B14" s="8" t="inlineStr">
        <is>
          <t>Structure</t>
        </is>
      </c>
      <c r="C14" s="9" t="n">
        <v>8000</v>
      </c>
      <c r="D14" s="9" t="n">
        <v>400</v>
      </c>
      <c r="E14" s="9" t="n">
        <v>5900</v>
      </c>
      <c r="F14" s="10">
        <f>D14+E14</f>
        <v/>
      </c>
      <c r="G14" s="10">
        <f>C14-F14</f>
        <v/>
      </c>
      <c r="H14" s="11">
        <f>IF(C14=0,0,F14/C14)</f>
        <v/>
      </c>
      <c r="I14" s="10">
        <f>C14*$B$4/12</f>
        <v/>
      </c>
      <c r="J14" s="9" t="n">
        <v>8500</v>
      </c>
      <c r="K14" s="10">
        <f>J14-C14</f>
        <v/>
      </c>
      <c r="L14" s="12">
        <f>IF(H14&gt;=$B$3,"Seuil atteint",IF(F14&gt;I14*1.1,"En avance",IF(J14&gt;C14,"Dépassement prévu","")))</f>
        <v/>
      </c>
    </row>
    <row r="15">
      <c r="A15" s="7" t="inlineStr">
        <is>
          <t>Projet Alpha : achats</t>
        </is>
      </c>
      <c r="B15" s="8" t="inlineStr">
        <is>
          <t>Projet Alpha</t>
        </is>
      </c>
      <c r="C15" s="9" t="n">
        <v>60000</v>
      </c>
      <c r="D15" s="9" t="n">
        <v>12000</v>
      </c>
      <c r="E15" s="9" t="n">
        <v>41000</v>
      </c>
      <c r="F15" s="10">
        <f>D15+E15</f>
        <v/>
      </c>
      <c r="G15" s="10">
        <f>C15-F15</f>
        <v/>
      </c>
      <c r="H15" s="11">
        <f>IF(C15=0,0,F15/C15)</f>
        <v/>
      </c>
      <c r="I15" s="10">
        <f>C15*$B$4/12</f>
        <v/>
      </c>
      <c r="J15" s="9" t="n">
        <v>62000</v>
      </c>
      <c r="K15" s="10">
        <f>J15-C15</f>
        <v/>
      </c>
      <c r="L15" s="12">
        <f>IF(H15&gt;=$B$3,"Seuil atteint",IF(F15&gt;I15*1.1,"En avance",IF(J15&gt;C15,"Dépassement prévu","")))</f>
        <v/>
      </c>
    </row>
    <row r="16">
      <c r="A16" s="7" t="inlineStr">
        <is>
          <t>Projet Alpha : sous-traitance</t>
        </is>
      </c>
      <c r="B16" s="8" t="inlineStr">
        <is>
          <t>Projet Alpha</t>
        </is>
      </c>
      <c r="C16" s="9" t="n">
        <v>45000</v>
      </c>
      <c r="D16" s="9" t="n">
        <v>9000</v>
      </c>
      <c r="E16" s="9" t="n">
        <v>22000</v>
      </c>
      <c r="F16" s="10">
        <f>D16+E16</f>
        <v/>
      </c>
      <c r="G16" s="10">
        <f>C16-F16</f>
        <v/>
      </c>
      <c r="H16" s="11">
        <f>IF(C16=0,0,F16/C16)</f>
        <v/>
      </c>
      <c r="I16" s="10">
        <f>C16*$B$4/12</f>
        <v/>
      </c>
      <c r="J16" s="9" t="n">
        <v>44000</v>
      </c>
      <c r="K16" s="10">
        <f>J16-C16</f>
        <v/>
      </c>
      <c r="L16" s="12">
        <f>IF(H16&gt;=$B$3,"Seuil atteint",IF(F16&gt;I16*1.1,"En avance",IF(J16&gt;C16,"Dépassement prévu","")))</f>
        <v/>
      </c>
    </row>
    <row r="17">
      <c r="A17" s="7" t="inlineStr">
        <is>
          <t>Projet Bêta : achats</t>
        </is>
      </c>
      <c r="B17" s="8" t="inlineStr">
        <is>
          <t>Projet Bêta</t>
        </is>
      </c>
      <c r="C17" s="9" t="n">
        <v>30000</v>
      </c>
      <c r="D17" s="9" t="n">
        <v>0</v>
      </c>
      <c r="E17" s="9" t="n">
        <v>8500</v>
      </c>
      <c r="F17" s="10">
        <f>D17+E17</f>
        <v/>
      </c>
      <c r="G17" s="10">
        <f>C17-F17</f>
        <v/>
      </c>
      <c r="H17" s="11">
        <f>IF(C17=0,0,F17/C17)</f>
        <v/>
      </c>
      <c r="I17" s="10">
        <f>C17*$B$4/12</f>
        <v/>
      </c>
      <c r="J17" s="9" t="n">
        <v>20000</v>
      </c>
      <c r="K17" s="10">
        <f>J17-C17</f>
        <v/>
      </c>
      <c r="L17" s="12">
        <f>IF(H17&gt;=$B$3,"Seuil atteint",IF(F17&gt;I17*1.1,"En avance",IF(J17&gt;C17,"Dépassement prévu","")))</f>
        <v/>
      </c>
    </row>
    <row r="18">
      <c r="A18" s="7" t="inlineStr">
        <is>
          <t>Investissements</t>
        </is>
      </c>
      <c r="B18" s="8" t="inlineStr">
        <is>
          <t>Structure</t>
        </is>
      </c>
      <c r="C18" s="9" t="n">
        <v>25000</v>
      </c>
      <c r="D18" s="9" t="n">
        <v>6000</v>
      </c>
      <c r="E18" s="9" t="n">
        <v>12000</v>
      </c>
      <c r="F18" s="10">
        <f>D18+E18</f>
        <v/>
      </c>
      <c r="G18" s="10">
        <f>C18-F18</f>
        <v/>
      </c>
      <c r="H18" s="11">
        <f>IF(C18=0,0,F18/C18)</f>
        <v/>
      </c>
      <c r="I18" s="10">
        <f>C18*$B$4/12</f>
        <v/>
      </c>
      <c r="J18" s="9" t="n">
        <v>24000</v>
      </c>
      <c r="K18" s="10">
        <f>J18-C18</f>
        <v/>
      </c>
      <c r="L18" s="12">
        <f>IF(H18&gt;=$B$3,"Seuil atteint",IF(F18&gt;I18*1.1,"En avance",IF(J18&gt;C18,"Dépassement prévu","")))</f>
        <v/>
      </c>
    </row>
    <row r="19">
      <c r="A19" s="13" t="inlineStr">
        <is>
          <t>TOTAL</t>
        </is>
      </c>
      <c r="C19" s="14">
        <f>SUM(C7:C18)</f>
        <v/>
      </c>
      <c r="D19" s="14">
        <f>SUM(D7:D18)</f>
        <v/>
      </c>
      <c r="E19" s="14">
        <f>SUM(E7:E18)</f>
        <v/>
      </c>
      <c r="F19" s="14">
        <f>SUM(F7:F18)</f>
        <v/>
      </c>
      <c r="G19" s="14">
        <f>SUM(G7:G18)</f>
        <v/>
      </c>
      <c r="H19" s="15">
        <f>IF(C19=0,0,F19/C19)</f>
        <v/>
      </c>
      <c r="I19" s="14">
        <f>SUM(I7:I18)</f>
        <v/>
      </c>
      <c r="J19" s="14">
        <f>SUM(J7:J18)</f>
        <v/>
      </c>
      <c r="K19" s="14">
        <f>SUM(K7:K18)</f>
        <v/>
      </c>
      <c r="L19" s="16">
        <f>COUNTIF(L7:L18,"&lt;&gt;")&amp;" alerte(s)"</f>
        <v/>
      </c>
    </row>
    <row r="21">
      <c r="A21" s="2" t="inlineStr">
        <is>
          <t>Consommation attendue au prorata : budget voté multiplié par les mois écoulés sur douze. Une consommation supérieure de plus de 10 % à ce prorata déclenche « En avance ».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4" customWidth="1" min="15" max="15"/>
    <col width="14" customWidth="1" min="16" max="16"/>
    <col width="13" customWidth="1" min="17" max="17"/>
  </cols>
  <sheetData>
    <row r="1">
      <c r="A1" s="1" t="inlineStr">
        <is>
          <t>Réalisé mensuel et cumul contre budget</t>
        </is>
      </c>
    </row>
    <row r="2">
      <c r="A2" s="2" t="inlineStr">
        <is>
          <t>Mois écoulés (repris de l'onglet Suivi)</t>
        </is>
      </c>
      <c r="B2" s="17">
        <f>Suivi!B4</f>
        <v/>
      </c>
    </row>
    <row r="4" ht="30" customHeight="1">
      <c r="A4" s="6" t="inlineStr">
        <is>
          <t>Poste budgétaire</t>
        </is>
      </c>
      <c r="B4" s="6" t="inlineStr">
        <is>
          <t>Budget annuel</t>
        </is>
      </c>
      <c r="C4" s="6" t="inlineStr">
        <is>
          <t>Janv.</t>
        </is>
      </c>
      <c r="D4" s="6" t="inlineStr">
        <is>
          <t>Févr.</t>
        </is>
      </c>
      <c r="E4" s="6" t="inlineStr">
        <is>
          <t>Mars</t>
        </is>
      </c>
      <c r="F4" s="6" t="inlineStr">
        <is>
          <t>Avr.</t>
        </is>
      </c>
      <c r="G4" s="6" t="inlineStr">
        <is>
          <t>Mai</t>
        </is>
      </c>
      <c r="H4" s="6" t="inlineStr">
        <is>
          <t>Juin</t>
        </is>
      </c>
      <c r="I4" s="6" t="inlineStr">
        <is>
          <t>Juil.</t>
        </is>
      </c>
      <c r="J4" s="6" t="inlineStr">
        <is>
          <t>Août</t>
        </is>
      </c>
      <c r="K4" s="6" t="inlineStr">
        <is>
          <t>Sept.</t>
        </is>
      </c>
      <c r="L4" s="6" t="inlineStr">
        <is>
          <t>Oct.</t>
        </is>
      </c>
      <c r="M4" s="6" t="inlineStr">
        <is>
          <t>Nov.</t>
        </is>
      </c>
      <c r="N4" s="6" t="inlineStr">
        <is>
          <t>Déc.</t>
        </is>
      </c>
      <c r="O4" s="6" t="inlineStr">
        <is>
          <t>Cumul réalisé</t>
        </is>
      </c>
      <c r="P4" s="6" t="inlineStr">
        <is>
          <t>Budget au prorata</t>
        </is>
      </c>
      <c r="Q4" s="6" t="inlineStr">
        <is>
          <t>Écart cumul</t>
        </is>
      </c>
    </row>
    <row r="5">
      <c r="A5" s="7">
        <f>Suivi!A7</f>
        <v/>
      </c>
      <c r="B5" s="10">
        <f>Suivi!C7</f>
        <v/>
      </c>
      <c r="C5" s="9" t="n">
        <v>36000</v>
      </c>
      <c r="D5" s="9" t="n">
        <v>41600</v>
      </c>
      <c r="E5" s="9" t="n">
        <v>38400</v>
      </c>
      <c r="F5" s="9" t="n">
        <v>44000</v>
      </c>
      <c r="G5" s="9" t="n">
        <v>40800</v>
      </c>
      <c r="H5" s="9" t="n">
        <v>37600</v>
      </c>
      <c r="I5" s="9" t="n">
        <v>43200</v>
      </c>
      <c r="J5" s="9" t="n">
        <v>40000</v>
      </c>
      <c r="K5" s="9" t="n"/>
      <c r="L5" s="9" t="n"/>
      <c r="M5" s="9" t="n"/>
      <c r="N5" s="9" t="n"/>
      <c r="O5" s="10">
        <f>SUM(C5:N5)</f>
        <v/>
      </c>
      <c r="P5" s="10">
        <f>B5*$B$2/12</f>
        <v/>
      </c>
      <c r="Q5" s="10">
        <f>O5-P5</f>
        <v/>
      </c>
    </row>
    <row r="6">
      <c r="A6" s="7">
        <f>Suivi!A8</f>
        <v/>
      </c>
      <c r="B6" s="10">
        <f>Suivi!C8</f>
        <v/>
      </c>
      <c r="C6" s="9" t="n">
        <v>2760</v>
      </c>
      <c r="D6" s="9" t="n">
        <v>3180</v>
      </c>
      <c r="E6" s="9" t="n">
        <v>2940</v>
      </c>
      <c r="F6" s="9" t="n">
        <v>2700</v>
      </c>
      <c r="G6" s="9" t="n">
        <v>3120</v>
      </c>
      <c r="H6" s="9" t="n">
        <v>2880</v>
      </c>
      <c r="I6" s="9" t="n">
        <v>3300</v>
      </c>
      <c r="J6" s="9" t="n">
        <v>3060</v>
      </c>
      <c r="K6" s="9" t="n"/>
      <c r="L6" s="9" t="n"/>
      <c r="M6" s="9" t="n"/>
      <c r="N6" s="9" t="n"/>
      <c r="O6" s="10">
        <f>SUM(C6:N6)</f>
        <v/>
      </c>
      <c r="P6" s="10">
        <f>B6*$B$2/12</f>
        <v/>
      </c>
      <c r="Q6" s="10">
        <f>O6-P6</f>
        <v/>
      </c>
    </row>
    <row r="7">
      <c r="A7" s="7">
        <f>Suivi!A9</f>
        <v/>
      </c>
      <c r="B7" s="10">
        <f>Suivi!C9</f>
        <v/>
      </c>
      <c r="C7" s="9" t="n">
        <v>3290</v>
      </c>
      <c r="D7" s="9" t="n">
        <v>3780</v>
      </c>
      <c r="E7" s="9" t="n">
        <v>3500</v>
      </c>
      <c r="F7" s="9" t="n">
        <v>3220</v>
      </c>
      <c r="G7" s="9" t="n">
        <v>3710</v>
      </c>
      <c r="H7" s="9" t="n">
        <v>3430</v>
      </c>
      <c r="I7" s="9" t="n">
        <v>3150</v>
      </c>
      <c r="J7" s="9" t="n">
        <v>3640</v>
      </c>
      <c r="K7" s="9" t="n"/>
      <c r="L7" s="9" t="n"/>
      <c r="M7" s="9" t="n"/>
      <c r="N7" s="9" t="n"/>
      <c r="O7" s="10">
        <f>SUM(C7:N7)</f>
        <v/>
      </c>
      <c r="P7" s="10">
        <f>B7*$B$2/12</f>
        <v/>
      </c>
      <c r="Q7" s="10">
        <f>O7-P7</f>
        <v/>
      </c>
    </row>
    <row r="8">
      <c r="A8" s="7">
        <f>Suivi!A10</f>
        <v/>
      </c>
      <c r="B8" s="10">
        <f>Suivi!C10</f>
        <v/>
      </c>
      <c r="C8" s="9" t="n">
        <v>1440</v>
      </c>
      <c r="D8" s="9" t="n">
        <v>1650</v>
      </c>
      <c r="E8" s="9" t="n">
        <v>1530</v>
      </c>
      <c r="F8" s="9" t="n">
        <v>1410</v>
      </c>
      <c r="G8" s="9" t="n">
        <v>1620</v>
      </c>
      <c r="H8" s="9" t="n">
        <v>1500</v>
      </c>
      <c r="I8" s="9" t="n">
        <v>1380</v>
      </c>
      <c r="J8" s="9" t="n">
        <v>1590</v>
      </c>
      <c r="K8" s="9" t="n"/>
      <c r="L8" s="9" t="n"/>
      <c r="M8" s="9" t="n"/>
      <c r="N8" s="9" t="n"/>
      <c r="O8" s="10">
        <f>SUM(C8:N8)</f>
        <v/>
      </c>
      <c r="P8" s="10">
        <f>B8*$B$2/12</f>
        <v/>
      </c>
      <c r="Q8" s="10">
        <f>O8-P8</f>
        <v/>
      </c>
    </row>
    <row r="9">
      <c r="A9" s="7">
        <f>Suivi!A11</f>
        <v/>
      </c>
      <c r="B9" s="10">
        <f>Suivi!C11</f>
        <v/>
      </c>
      <c r="C9" s="9" t="n">
        <v>1225</v>
      </c>
      <c r="D9" s="9" t="n">
        <v>1125</v>
      </c>
      <c r="E9" s="9" t="n">
        <v>1300</v>
      </c>
      <c r="F9" s="9" t="n">
        <v>1200</v>
      </c>
      <c r="G9" s="9" t="n">
        <v>1375</v>
      </c>
      <c r="H9" s="9" t="n">
        <v>1275</v>
      </c>
      <c r="I9" s="9" t="n">
        <v>1175</v>
      </c>
      <c r="J9" s="9" t="n">
        <v>1350</v>
      </c>
      <c r="K9" s="9" t="n"/>
      <c r="L9" s="9" t="n"/>
      <c r="M9" s="9" t="n"/>
      <c r="N9" s="9" t="n"/>
      <c r="O9" s="10">
        <f>SUM(C9:N9)</f>
        <v/>
      </c>
      <c r="P9" s="10">
        <f>B9*$B$2/12</f>
        <v/>
      </c>
      <c r="Q9" s="10">
        <f>O9-P9</f>
        <v/>
      </c>
    </row>
    <row r="10">
      <c r="A10" s="7">
        <f>Suivi!A12</f>
        <v/>
      </c>
      <c r="B10" s="10">
        <f>Suivi!C12</f>
        <v/>
      </c>
      <c r="C10" s="9" t="n">
        <v>1000</v>
      </c>
      <c r="D10" s="9" t="n">
        <v>920</v>
      </c>
      <c r="E10" s="9" t="n">
        <v>1060</v>
      </c>
      <c r="F10" s="9" t="n">
        <v>980</v>
      </c>
      <c r="G10" s="9" t="n">
        <v>900</v>
      </c>
      <c r="H10" s="9" t="n">
        <v>1040</v>
      </c>
      <c r="I10" s="9" t="n">
        <v>960</v>
      </c>
      <c r="J10" s="9" t="n">
        <v>1100</v>
      </c>
      <c r="K10" s="9" t="n"/>
      <c r="L10" s="9" t="n"/>
      <c r="M10" s="9" t="n"/>
      <c r="N10" s="9" t="n"/>
      <c r="O10" s="10">
        <f>SUM(C10:N10)</f>
        <v/>
      </c>
      <c r="P10" s="10">
        <f>B10*$B$2/12</f>
        <v/>
      </c>
      <c r="Q10" s="10">
        <f>O10-P10</f>
        <v/>
      </c>
    </row>
    <row r="11">
      <c r="A11" s="7">
        <f>Suivi!A13</f>
        <v/>
      </c>
      <c r="B11" s="10">
        <f>Suivi!C13</f>
        <v/>
      </c>
      <c r="C11" s="9" t="n">
        <v>765</v>
      </c>
      <c r="D11" s="9" t="n">
        <v>705</v>
      </c>
      <c r="E11" s="9" t="n">
        <v>810</v>
      </c>
      <c r="F11" s="9" t="n">
        <v>750</v>
      </c>
      <c r="G11" s="9" t="n">
        <v>690</v>
      </c>
      <c r="H11" s="9" t="n">
        <v>795</v>
      </c>
      <c r="I11" s="9" t="n">
        <v>735</v>
      </c>
      <c r="J11" s="9" t="n">
        <v>675</v>
      </c>
      <c r="K11" s="9" t="n"/>
      <c r="L11" s="9" t="n"/>
      <c r="M11" s="9" t="n"/>
      <c r="N11" s="9" t="n"/>
      <c r="O11" s="10">
        <f>SUM(C11:N11)</f>
        <v/>
      </c>
      <c r="P11" s="10">
        <f>B11*$B$2/12</f>
        <v/>
      </c>
      <c r="Q11" s="10">
        <f>O11-P11</f>
        <v/>
      </c>
    </row>
    <row r="12">
      <c r="A12" s="7">
        <f>Suivi!A14</f>
        <v/>
      </c>
      <c r="B12" s="10">
        <f>Suivi!C14</f>
        <v/>
      </c>
      <c r="C12" s="9" t="n">
        <v>693</v>
      </c>
      <c r="D12" s="9" t="n">
        <v>640</v>
      </c>
      <c r="E12" s="9" t="n">
        <v>733</v>
      </c>
      <c r="F12" s="9" t="n">
        <v>680</v>
      </c>
      <c r="G12" s="9" t="n">
        <v>627</v>
      </c>
      <c r="H12" s="9" t="n">
        <v>720</v>
      </c>
      <c r="I12" s="9" t="n">
        <v>667</v>
      </c>
      <c r="J12" s="9" t="n">
        <v>613</v>
      </c>
      <c r="K12" s="9" t="n"/>
      <c r="L12" s="9" t="n"/>
      <c r="M12" s="9" t="n"/>
      <c r="N12" s="9" t="n"/>
      <c r="O12" s="10">
        <f>SUM(C12:N12)</f>
        <v/>
      </c>
      <c r="P12" s="10">
        <f>B12*$B$2/12</f>
        <v/>
      </c>
      <c r="Q12" s="10">
        <f>O12-P12</f>
        <v/>
      </c>
    </row>
    <row r="13">
      <c r="A13" s="7">
        <f>Suivi!A15</f>
        <v/>
      </c>
      <c r="B13" s="10">
        <f>Suivi!C15</f>
        <v/>
      </c>
      <c r="C13" s="9" t="n">
        <v>5300</v>
      </c>
      <c r="D13" s="9" t="n">
        <v>4900</v>
      </c>
      <c r="E13" s="9" t="n">
        <v>4500</v>
      </c>
      <c r="F13" s="9" t="n">
        <v>5200</v>
      </c>
      <c r="G13" s="9" t="n">
        <v>4800</v>
      </c>
      <c r="H13" s="9" t="n">
        <v>5500</v>
      </c>
      <c r="I13" s="9" t="n">
        <v>5100</v>
      </c>
      <c r="J13" s="9" t="n">
        <v>4700</v>
      </c>
      <c r="K13" s="9" t="n"/>
      <c r="L13" s="9" t="n"/>
      <c r="M13" s="9" t="n"/>
      <c r="N13" s="9" t="n"/>
      <c r="O13" s="10">
        <f>SUM(C13:N13)</f>
        <v/>
      </c>
      <c r="P13" s="10">
        <f>B13*$B$2/12</f>
        <v/>
      </c>
      <c r="Q13" s="10">
        <f>O13-P13</f>
        <v/>
      </c>
    </row>
    <row r="14">
      <c r="A14" s="7">
        <f>Suivi!A16</f>
        <v/>
      </c>
      <c r="B14" s="10">
        <f>Suivi!C16</f>
        <v/>
      </c>
      <c r="C14" s="9" t="n">
        <v>4050</v>
      </c>
      <c r="D14" s="9" t="n">
        <v>3750</v>
      </c>
      <c r="E14" s="9" t="n">
        <v>3450</v>
      </c>
      <c r="F14" s="9" t="n">
        <v>3975</v>
      </c>
      <c r="G14" s="9" t="n">
        <v>3675</v>
      </c>
      <c r="H14" s="9" t="n">
        <v>3375</v>
      </c>
      <c r="I14" s="9" t="n">
        <v>3900</v>
      </c>
      <c r="J14" s="9" t="n">
        <v>3600</v>
      </c>
      <c r="K14" s="9" t="n"/>
      <c r="L14" s="9" t="n"/>
      <c r="M14" s="9" t="n"/>
      <c r="N14" s="9" t="n"/>
      <c r="O14" s="10">
        <f>SUM(C14:N14)</f>
        <v/>
      </c>
      <c r="P14" s="10">
        <f>B14*$B$2/12</f>
        <v/>
      </c>
      <c r="Q14" s="10">
        <f>O14-P14</f>
        <v/>
      </c>
    </row>
    <row r="15">
      <c r="A15" s="7">
        <f>Suivi!A17</f>
        <v/>
      </c>
      <c r="B15" s="10">
        <f>Suivi!C17</f>
        <v/>
      </c>
      <c r="C15" s="9" t="n">
        <v>2750</v>
      </c>
      <c r="D15" s="9" t="n">
        <v>2550</v>
      </c>
      <c r="E15" s="9" t="n">
        <v>2350</v>
      </c>
      <c r="F15" s="9" t="n">
        <v>2700</v>
      </c>
      <c r="G15" s="9" t="n">
        <v>2500</v>
      </c>
      <c r="H15" s="9" t="n">
        <v>2300</v>
      </c>
      <c r="I15" s="9" t="n">
        <v>2650</v>
      </c>
      <c r="J15" s="9" t="n">
        <v>2450</v>
      </c>
      <c r="K15" s="9" t="n"/>
      <c r="L15" s="9" t="n"/>
      <c r="M15" s="9" t="n"/>
      <c r="N15" s="9" t="n"/>
      <c r="O15" s="10">
        <f>SUM(C15:N15)</f>
        <v/>
      </c>
      <c r="P15" s="10">
        <f>B15*$B$2/12</f>
        <v/>
      </c>
      <c r="Q15" s="10">
        <f>O15-P15</f>
        <v/>
      </c>
    </row>
    <row r="16">
      <c r="A16" s="7">
        <f>Suivi!A18</f>
        <v/>
      </c>
      <c r="B16" s="10">
        <f>Suivi!C18</f>
        <v/>
      </c>
      <c r="C16" s="9" t="n">
        <v>1875</v>
      </c>
      <c r="D16" s="9" t="n">
        <v>2167</v>
      </c>
      <c r="E16" s="9" t="n">
        <v>2000</v>
      </c>
      <c r="F16" s="9" t="n">
        <v>2292</v>
      </c>
      <c r="G16" s="9" t="n">
        <v>2125</v>
      </c>
      <c r="H16" s="9" t="n">
        <v>1958</v>
      </c>
      <c r="I16" s="9" t="n">
        <v>2250</v>
      </c>
      <c r="J16" s="9" t="n">
        <v>2083</v>
      </c>
      <c r="K16" s="9" t="n"/>
      <c r="L16" s="9" t="n"/>
      <c r="M16" s="9" t="n"/>
      <c r="N16" s="9" t="n"/>
      <c r="O16" s="10">
        <f>SUM(C16:N16)</f>
        <v/>
      </c>
      <c r="P16" s="10">
        <f>B16*$B$2/12</f>
        <v/>
      </c>
      <c r="Q16" s="10">
        <f>O16-P16</f>
        <v/>
      </c>
    </row>
    <row r="17">
      <c r="A17" s="13" t="inlineStr">
        <is>
          <t>TOTAL</t>
        </is>
      </c>
      <c r="B17" s="14">
        <f>SUM(B5:B16)</f>
        <v/>
      </c>
      <c r="C17" s="14">
        <f>SUM(C5:C16)</f>
        <v/>
      </c>
      <c r="D17" s="14">
        <f>SUM(D5:D16)</f>
        <v/>
      </c>
      <c r="E17" s="14">
        <f>SUM(E5:E16)</f>
        <v/>
      </c>
      <c r="F17" s="14">
        <f>SUM(F5:F16)</f>
        <v/>
      </c>
      <c r="G17" s="14">
        <f>SUM(G5:G16)</f>
        <v/>
      </c>
      <c r="H17" s="14">
        <f>SUM(H5:H16)</f>
        <v/>
      </c>
      <c r="I17" s="14">
        <f>SUM(I5:I16)</f>
        <v/>
      </c>
      <c r="J17" s="14">
        <f>SUM(J5:J16)</f>
        <v/>
      </c>
      <c r="K17" s="14">
        <f>SUM(K5:K16)</f>
        <v/>
      </c>
      <c r="L17" s="14">
        <f>SUM(L5:L16)</f>
        <v/>
      </c>
      <c r="M17" s="14">
        <f>SUM(M5:M16)</f>
        <v/>
      </c>
      <c r="N17" s="14">
        <f>SUM(N5:N16)</f>
        <v/>
      </c>
      <c r="O17" s="14">
        <f>SUM(O5:O16)</f>
        <v/>
      </c>
      <c r="P17" s="14">
        <f>SUM(P5:P16)</f>
        <v/>
      </c>
      <c r="Q17" s="14">
        <f>SUM(Q5:Q16)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Notice d'utilisation</t>
        </is>
      </c>
    </row>
    <row r="3">
      <c r="A3" s="18" t="inlineStr">
        <is>
          <t>Cellules à remplir : texte bleu sur fond jaune pâle. Les autres cellules contiennent des formules, ne les écrasez pas.</t>
        </is>
      </c>
    </row>
    <row r="4">
      <c r="A4" s="18" t="inlineStr">
        <is>
          <t>Les montants d'exemple sont des ordres de grandeur, à remplacer par vos propres chiffres.</t>
        </is>
      </c>
    </row>
    <row r="5">
      <c r="A5" s="19" t="inlineStr">
        <is>
          <t>Onglet Suivi :</t>
        </is>
      </c>
    </row>
    <row r="6">
      <c r="A6" s="18" t="inlineStr">
        <is>
          <t>Budget voté : le montant validé par vos instances. Engagé : les commandes et contrats signés non encore facturés. Réalisé : les factures comptabilisées. Le consommé additionne les deux, le reste disponible en découle.</t>
        </is>
      </c>
    </row>
    <row r="7">
      <c r="A7" s="18" t="inlineStr">
        <is>
          <t>La part consommée se compare à la consommation attendue au prorata du temps écoulé. L'atterrissage est votre estimation de la dépense totale à la clôture : c'est lui qui alimente la reprévision.</t>
        </is>
      </c>
    </row>
    <row r="8">
      <c r="A8" s="18" t="inlineStr">
        <is>
          <t>La colonne Alerte signale un poste qui a atteint le seuil, qui consomme plus vite que le prorata (+10 %) ou dont l'atterrissage dépasse le budget.</t>
        </is>
      </c>
    </row>
    <row r="9">
      <c r="A9" s="19" t="inlineStr">
        <is>
          <t>Onglet Mensuel :</t>
        </is>
      </c>
    </row>
    <row r="10">
      <c r="A10" s="18" t="inlineStr">
        <is>
          <t>Saisissez le réalisé de chaque mois. Le budget au prorata prend le budget annuel divisé par douze ; remplacez la formule si votre activité est saisonnière.</t>
        </is>
      </c>
    </row>
    <row r="11">
      <c r="A11" s="19" t="inlineStr">
        <is>
          <t>Pour aller plus loin :</t>
        </is>
      </c>
    </row>
    <row r="12">
      <c r="A12" s="18" t="inlineStr">
        <is>
          <t>Budgetic tient ce suivi automatiquement, par projet, service et financeur, en lisant vos écritures comptables et vos engagements : app.budgetic.eu.</t>
        </is>
      </c>
    </row>
    <row r="14">
      <c r="A14" s="2" t="inlineStr">
        <is>
          <t>Modèle proposé par Budgetic, budgetic.eu. Libre d'usage.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2026-09-20T18:23:54Z</dcterms:created>
  <dcterms:modified xmlns:dcterms="http://purl.org/dc/terms/" xmlns:xsi="http://www.w3.org/2001/XMLSchema-instance" xsi:type="dcterms:W3CDTF">2026-09-20T18:23:54Z</dcterms:modified>
</cp:coreProperties>
</file>