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Notice" sheetId="1" state="visible" r:id="rId1"/>
    <sheet name="Paramètres" sheetId="2" state="visible" r:id="rId2"/>
    <sheet name="Journal" sheetId="3" state="visible" r:id="rId3"/>
    <sheet name="Synthèse" sheetId="4" state="visible" r:id="rId4"/>
    <sheet name="Compte de résultat" sheetId="5" state="visible" r:id="rId5"/>
    <sheet name="Trésorerie" sheetId="6" state="visible" r:id="rId6"/>
    <sheet name="Par projet" sheetId="7" state="visible" r:id="rId7"/>
  </sheets>
  <definedNames>
    <definedName name="_xlnm._FilterDatabase" localSheetId="2" hidden="1">'Journal'!$A$4:$L$504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/mm/yyyy"/>
    <numFmt numFmtId="166" formatCode="#,##0.00 €;-#,##0.00 €;&quot;-&quot;"/>
    <numFmt numFmtId="167" formatCode="mmm yyyy"/>
    <numFmt numFmtId="168" formatCode="#,##0 €;-#,##0 €;&quot;-&quot;"/>
  </numFmts>
  <fonts count="9">
    <font>
      <name val="Calibri"/>
      <family val="2"/>
      <color theme="1"/>
      <sz val="11"/>
      <scheme val="minor"/>
    </font>
    <font>
      <b val="1"/>
      <color rgb="00071338"/>
      <sz val="15"/>
    </font>
    <font>
      <i val="1"/>
      <color rgb="00526078"/>
    </font>
    <font>
      <b val="1"/>
      <color rgb="00071338"/>
    </font>
    <font>
      <b val="1"/>
      <color rgb="00FFFFFF"/>
    </font>
    <font>
      <color rgb="00526078"/>
    </font>
    <font>
      <color rgb="009AA3B2"/>
      <sz val="8"/>
    </font>
    <font>
      <b val="1"/>
      <color rgb="00167565"/>
      <sz val="13"/>
    </font>
    <font>
      <b val="1"/>
      <color rgb="00071338"/>
      <sz val="13"/>
    </font>
  </fonts>
  <fills count="5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167565"/>
      </patternFill>
    </fill>
    <fill>
      <patternFill patternType="solid">
        <fgColor rgb="00F3F7F6"/>
      </patternFill>
    </fill>
  </fills>
  <borders count="2">
    <border>
      <left/>
      <right/>
      <top/>
      <bottom/>
      <diagonal/>
    </border>
    <border>
      <bottom style="thin">
        <color rgb="00DFE6E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4" fillId="3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7" fontId="4" fillId="3" borderId="0" applyAlignment="1" pivotButton="0" quotePrefix="0" xfId="0">
      <alignment vertical="center" wrapText="1"/>
    </xf>
    <xf numFmtId="168" fontId="0" fillId="0" borderId="0" pivotButton="0" quotePrefix="0" xfId="0"/>
    <xf numFmtId="168" fontId="3" fillId="0" borderId="0" pivotButton="0" quotePrefix="0" xfId="0"/>
    <xf numFmtId="0" fontId="3" fillId="4" borderId="0" pivotButton="0" quotePrefix="0" xfId="0"/>
    <xf numFmtId="168" fontId="3" fillId="4" borderId="0" pivotButton="0" quotePrefix="0" xfId="0"/>
    <xf numFmtId="0" fontId="0" fillId="0" borderId="1" pivotButton="0" quotePrefix="0" xfId="0"/>
    <xf numFmtId="168" fontId="0" fillId="0" borderId="1" pivotButton="0" quotePrefix="0" xfId="0"/>
    <xf numFmtId="9" fontId="0" fillId="0" borderId="1" pivotButton="0" quotePrefix="0" xfId="0"/>
    <xf numFmtId="168" fontId="7" fillId="4" borderId="0" pivotButton="0" quotePrefix="0" xfId="0"/>
    <xf numFmtId="167" fontId="0" fillId="0" borderId="0" pivotButton="0" quotePrefix="0" xfId="0"/>
    <xf numFmtId="0" fontId="8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110" customWidth="1" min="2" max="2"/>
  </cols>
  <sheetData>
    <row r="1">
      <c r="A1" s="1" t="inlineStr">
        <is>
          <t>Comptabilité d’association sur Excel</t>
        </is>
      </c>
    </row>
    <row r="2">
      <c r="A2" s="2" t="inlineStr">
        <is>
          <t>Modèle gratuit Budgetic. Comptabilité de trésorerie (recettes et dépenses), exemple fictif sur l’exercice 2026.</t>
        </is>
      </c>
    </row>
    <row r="4" ht="48" customHeight="1">
      <c r="A4" s="3" t="inlineStr">
        <is>
          <t>Pour qui</t>
        </is>
      </c>
      <c r="B4" s="4" t="inlineStr">
        <is>
          <t>Les associations qui tiennent une comptabilité de trésorerie : enregistrement chronologique des recettes et des dépenses, sans obligation d’établir des comptes annuels.</t>
        </is>
      </c>
    </row>
    <row r="5" ht="48" customHeight="1">
      <c r="A5" s="3" t="inlineStr">
        <is>
          <t>1. Paramètres</t>
        </is>
      </c>
      <c r="B5" s="4" t="inlineStr">
        <is>
          <t>Nom, date de début d’exercice, soldes d’ouverture de la banque et de la caisse, catégories et projets. Cellules jaunes = à remplir.</t>
        </is>
      </c>
    </row>
    <row r="6" ht="48" customHeight="1">
      <c r="A6" s="3" t="inlineStr">
        <is>
          <t>2. Journal</t>
        </is>
      </c>
      <c r="B6" s="4" t="inlineStr">
        <is>
          <t>Une ligne par mouvement, avec un numéro de pièce reporté sur le justificatif. Montant en Recette OU en Dépense. Catégorie, projet et compte à choisir dans les listes.</t>
        </is>
      </c>
    </row>
    <row r="7" ht="48" customHeight="1">
      <c r="A7" s="3" t="inlineStr">
        <is>
          <t>3. Pointage</t>
        </is>
      </c>
      <c r="B7" s="4" t="inlineStr">
        <is>
          <t>Chaque mois, cochez O dans Pointé pour les opérations bancaires retrouvées sur le relevé, puis saisissez le solde du relevé dans Trésorerie.</t>
        </is>
      </c>
    </row>
    <row r="8" ht="48" customHeight="1">
      <c r="A8" s="3" t="inlineStr">
        <is>
          <t>4. Lecture</t>
        </is>
      </c>
      <c r="B8" s="4" t="inlineStr">
        <is>
          <t>Synthèse mensuelle par catégorie, compte de résultat dans l’ordre des rubriques du cerfa 12156*06, trésorerie de fin de mois, recettes et dépenses par projet.</t>
        </is>
      </c>
    </row>
    <row r="9" ht="48" customHeight="1">
      <c r="A9" s="3" t="inlineStr">
        <is>
          <t>Virements internes</t>
        </is>
      </c>
      <c r="B9" s="4" t="inlineStr">
        <is>
          <t>Un dépôt d’espèces en banque se saisit en deux lignes, catégorie 58 : une dépense en Caisse et une recette en Banque. Il ne touche pas le résultat.</t>
        </is>
      </c>
    </row>
    <row r="10" ht="48" customHeight="1">
      <c r="A10" s="3" t="inlineStr">
        <is>
          <t>Colonne Contrôle</t>
        </is>
      </c>
      <c r="B10" s="4" t="inlineStr">
        <is>
          <t>Signale une ligne sans catégorie, une ligne à la fois en recette et en dépense, ou un sens inhabituel (un remboursement de charge est légitime, le reste est souvent une erreur).</t>
        </is>
      </c>
    </row>
    <row r="11" ht="48" customHeight="1">
      <c r="A11" s="3" t="inlineStr">
        <is>
          <t>Limites</t>
        </is>
      </c>
      <c r="B11" s="4" t="inlineStr">
        <is>
          <t>Pas de créances ni de dettes, pas d’amortissements : ce n’est pas une comptabilité d’engagement. Au-delà de 153 000 € d’aides publiques annuelles, des comptes annuels conformes au règlement ANC n° 2018-06 et un commissaire aux comptes sont obligatoires.</t>
        </is>
      </c>
    </row>
    <row r="12" ht="48" customHeight="1">
      <c r="A12" s="3" t="inlineStr">
        <is>
          <t>Effacer l’exemple</t>
        </is>
      </c>
      <c r="B12" s="4" t="inlineStr">
        <is>
          <t>Videz les colonnes A à I du Journal (lignes 5 et suivantes), puis mettez à jour les Paramètres. Les formules restent en place.</t>
        </is>
      </c>
    </row>
    <row r="13" ht="48" customHeight="1">
      <c r="A13" s="3" t="inlineStr">
        <is>
          <t>Sources</t>
        </is>
      </c>
      <c r="B13" s="4" t="inlineStr">
        <is>
          <t>associations.gouv.fr, La comptabilité associative ; service-public.gouv.fr, fiche F2907 (commissaire aux comptes) ; Code de commerce, article L. 612-4.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50" customWidth="1" min="2" max="2"/>
    <col width="11" customWidth="1" min="3" max="3"/>
    <col width="42" customWidth="1" min="4" max="4"/>
    <col width="58" customWidth="1" min="5" max="5"/>
    <col width="3" customWidth="1" min="6" max="6"/>
    <col width="24" customWidth="1" min="7" max="7"/>
    <col width="3" customWidth="1" min="8" max="8"/>
    <col width="12" customWidth="1" min="9" max="9"/>
  </cols>
  <sheetData>
    <row r="1">
      <c r="A1" s="1" t="inlineStr">
        <is>
          <t>Paramètres</t>
        </is>
      </c>
    </row>
    <row r="2">
      <c r="A2" s="2" t="inlineStr">
        <is>
          <t>Cellules jaunes à remplir. Les catégories reprennent les rubriques du cerfa 12156*06.</t>
        </is>
      </c>
    </row>
    <row r="3">
      <c r="A3" s="5" t="inlineStr">
        <is>
          <t>Nom de l’association</t>
        </is>
      </c>
      <c r="B3" s="6" t="inlineStr">
        <is>
          <t>Les Jardins du Parc (exemple fictif)</t>
        </is>
      </c>
    </row>
    <row r="4">
      <c r="A4" s="5" t="inlineStr">
        <is>
          <t>Début de l’exercice</t>
        </is>
      </c>
      <c r="B4" s="7" t="n">
        <v>46023</v>
      </c>
    </row>
    <row r="5">
      <c r="A5" s="5" t="inlineStr">
        <is>
          <t>Solde d’ouverture banque</t>
        </is>
      </c>
      <c r="B5" s="8" t="n">
        <v>4200</v>
      </c>
    </row>
    <row r="6">
      <c r="A6" s="5" t="inlineStr">
        <is>
          <t>Solde d’ouverture caisse</t>
        </is>
      </c>
      <c r="B6" s="8" t="n">
        <v>150</v>
      </c>
    </row>
    <row r="9" ht="30" customHeight="1">
      <c r="A9" s="9" t="inlineStr">
        <is>
          <t>Compte</t>
        </is>
      </c>
      <c r="B9" s="9" t="inlineStr">
        <is>
          <t>Libellé</t>
        </is>
      </c>
      <c r="C9" s="9" t="inlineStr">
        <is>
          <t>Sens</t>
        </is>
      </c>
      <c r="D9" s="9" t="inlineStr">
        <is>
          <t>Rubrique du compte de résultat</t>
        </is>
      </c>
      <c r="E9" s="9" t="inlineStr">
        <is>
          <t>Catégorie (liste du journal)</t>
        </is>
      </c>
      <c r="F9" s="9" t="inlineStr"/>
      <c r="G9" s="9" t="inlineStr">
        <is>
          <t>Projets</t>
        </is>
      </c>
      <c r="H9" s="9" t="inlineStr"/>
      <c r="I9" s="9" t="inlineStr">
        <is>
          <t>Comptes</t>
        </is>
      </c>
    </row>
    <row r="10">
      <c r="A10" s="6" t="inlineStr">
        <is>
          <t>606</t>
        </is>
      </c>
      <c r="B10" s="6" t="inlineStr">
        <is>
          <t>Achats non stockés (fournitures, petit matériel, énergie)</t>
        </is>
      </c>
      <c r="C10" s="6" t="inlineStr">
        <is>
          <t>Charge</t>
        </is>
      </c>
      <c r="D10" s="6" t="inlineStr">
        <is>
          <t>60 Achats</t>
        </is>
      </c>
      <c r="E10">
        <f>IF(A10="","",A10&amp;" - "&amp;B10)</f>
        <v/>
      </c>
      <c r="G10" s="6" t="inlineStr">
        <is>
          <t>Fonctionnement</t>
        </is>
      </c>
      <c r="I10" t="inlineStr">
        <is>
          <t>Banque</t>
        </is>
      </c>
    </row>
    <row r="11">
      <c r="A11" s="6" t="inlineStr">
        <is>
          <t>607</t>
        </is>
      </c>
      <c r="B11" s="6" t="inlineStr">
        <is>
          <t>Achats de marchandises (buvette, revente)</t>
        </is>
      </c>
      <c r="C11" s="6" t="inlineStr">
        <is>
          <t>Charge</t>
        </is>
      </c>
      <c r="D11" s="6" t="inlineStr">
        <is>
          <t>60 Achats</t>
        </is>
      </c>
      <c r="E11">
        <f>IF(A11="","",A11&amp;" - "&amp;B11)</f>
        <v/>
      </c>
      <c r="G11" s="6" t="inlineStr">
        <is>
          <t>Jardin partagé</t>
        </is>
      </c>
      <c r="I11" t="inlineStr">
        <is>
          <t>Caisse</t>
        </is>
      </c>
    </row>
    <row r="12">
      <c r="A12" s="6" t="inlineStr">
        <is>
          <t>604</t>
        </is>
      </c>
      <c r="B12" s="6" t="inlineStr">
        <is>
          <t>Achats de prestations de services</t>
        </is>
      </c>
      <c r="C12" s="6" t="inlineStr">
        <is>
          <t>Charge</t>
        </is>
      </c>
      <c r="D12" s="6" t="inlineStr">
        <is>
          <t>60 Achats</t>
        </is>
      </c>
      <c r="E12">
        <f>IF(A12="","",A12&amp;" - "&amp;B12)</f>
        <v/>
      </c>
      <c r="G12" s="6" t="inlineStr">
        <is>
          <t>Fête de quartier</t>
        </is>
      </c>
    </row>
    <row r="13">
      <c r="A13" s="6" t="inlineStr">
        <is>
          <t>613</t>
        </is>
      </c>
      <c r="B13" s="6" t="inlineStr">
        <is>
          <t>Locations</t>
        </is>
      </c>
      <c r="C13" s="6" t="inlineStr">
        <is>
          <t>Charge</t>
        </is>
      </c>
      <c r="D13" s="6" t="inlineStr">
        <is>
          <t>61 Services extérieurs</t>
        </is>
      </c>
      <c r="E13">
        <f>IF(A13="","",A13&amp;" - "&amp;B13)</f>
        <v/>
      </c>
      <c r="G13" s="6" t="n"/>
    </row>
    <row r="14">
      <c r="A14" s="6" t="inlineStr">
        <is>
          <t>615</t>
        </is>
      </c>
      <c r="B14" s="6" t="inlineStr">
        <is>
          <t>Entretien et réparations</t>
        </is>
      </c>
      <c r="C14" s="6" t="inlineStr">
        <is>
          <t>Charge</t>
        </is>
      </c>
      <c r="D14" s="6" t="inlineStr">
        <is>
          <t>61 Services extérieurs</t>
        </is>
      </c>
      <c r="E14">
        <f>IF(A14="","",A14&amp;" - "&amp;B14)</f>
        <v/>
      </c>
      <c r="G14" s="6" t="n"/>
    </row>
    <row r="15">
      <c r="A15" s="6" t="inlineStr">
        <is>
          <t>616</t>
        </is>
      </c>
      <c r="B15" s="6" t="inlineStr">
        <is>
          <t>Assurances</t>
        </is>
      </c>
      <c r="C15" s="6" t="inlineStr">
        <is>
          <t>Charge</t>
        </is>
      </c>
      <c r="D15" s="6" t="inlineStr">
        <is>
          <t>61 Services extérieurs</t>
        </is>
      </c>
      <c r="E15">
        <f>IF(A15="","",A15&amp;" - "&amp;B15)</f>
        <v/>
      </c>
      <c r="G15" s="6" t="n"/>
    </row>
    <row r="16">
      <c r="A16" s="6" t="inlineStr">
        <is>
          <t>618</t>
        </is>
      </c>
      <c r="B16" s="6" t="inlineStr">
        <is>
          <t>Documentation</t>
        </is>
      </c>
      <c r="C16" s="6" t="inlineStr">
        <is>
          <t>Charge</t>
        </is>
      </c>
      <c r="D16" s="6" t="inlineStr">
        <is>
          <t>61 Services extérieurs</t>
        </is>
      </c>
      <c r="E16">
        <f>IF(A16="","",A16&amp;" - "&amp;B16)</f>
        <v/>
      </c>
      <c r="G16" s="6" t="n"/>
    </row>
    <row r="17">
      <c r="A17" s="6" t="inlineStr">
        <is>
          <t>622</t>
        </is>
      </c>
      <c r="B17" s="6" t="inlineStr">
        <is>
          <t>Honoraires et intervenants</t>
        </is>
      </c>
      <c r="C17" s="6" t="inlineStr">
        <is>
          <t>Charge</t>
        </is>
      </c>
      <c r="D17" s="6" t="inlineStr">
        <is>
          <t>62 Autres services extérieurs</t>
        </is>
      </c>
      <c r="E17">
        <f>IF(A17="","",A17&amp;" - "&amp;B17)</f>
        <v/>
      </c>
      <c r="G17" s="6" t="n"/>
    </row>
    <row r="18">
      <c r="A18" s="6" t="inlineStr">
        <is>
          <t>623</t>
        </is>
      </c>
      <c r="B18" s="6" t="inlineStr">
        <is>
          <t>Publicité, publications</t>
        </is>
      </c>
      <c r="C18" s="6" t="inlineStr">
        <is>
          <t>Charge</t>
        </is>
      </c>
      <c r="D18" s="6" t="inlineStr">
        <is>
          <t>62 Autres services extérieurs</t>
        </is>
      </c>
      <c r="E18">
        <f>IF(A18="","",A18&amp;" - "&amp;B18)</f>
        <v/>
      </c>
      <c r="G18" s="6" t="n"/>
    </row>
    <row r="19">
      <c r="A19" s="6" t="inlineStr">
        <is>
          <t>625</t>
        </is>
      </c>
      <c r="B19" s="6" t="inlineStr">
        <is>
          <t>Déplacements, missions, réceptions</t>
        </is>
      </c>
      <c r="C19" s="6" t="inlineStr">
        <is>
          <t>Charge</t>
        </is>
      </c>
      <c r="D19" s="6" t="inlineStr">
        <is>
          <t>62 Autres services extérieurs</t>
        </is>
      </c>
      <c r="E19">
        <f>IF(A19="","",A19&amp;" - "&amp;B19)</f>
        <v/>
      </c>
      <c r="G19" s="6" t="n"/>
    </row>
    <row r="20">
      <c r="A20" s="6" t="inlineStr">
        <is>
          <t>626</t>
        </is>
      </c>
      <c r="B20" s="6" t="inlineStr">
        <is>
          <t>Frais postaux et télécommunications</t>
        </is>
      </c>
      <c r="C20" s="6" t="inlineStr">
        <is>
          <t>Charge</t>
        </is>
      </c>
      <c r="D20" s="6" t="inlineStr">
        <is>
          <t>62 Autres services extérieurs</t>
        </is>
      </c>
      <c r="E20">
        <f>IF(A20="","",A20&amp;" - "&amp;B20)</f>
        <v/>
      </c>
      <c r="G20" s="6" t="n"/>
    </row>
    <row r="21">
      <c r="A21" s="6" t="inlineStr">
        <is>
          <t>627</t>
        </is>
      </c>
      <c r="B21" s="6" t="inlineStr">
        <is>
          <t>Services bancaires</t>
        </is>
      </c>
      <c r="C21" s="6" t="inlineStr">
        <is>
          <t>Charge</t>
        </is>
      </c>
      <c r="D21" s="6" t="inlineStr">
        <is>
          <t>62 Autres services extérieurs</t>
        </is>
      </c>
      <c r="E21">
        <f>IF(A21="","",A21&amp;" - "&amp;B21)</f>
        <v/>
      </c>
      <c r="G21" s="6" t="n"/>
    </row>
    <row r="22">
      <c r="A22" s="6" t="inlineStr">
        <is>
          <t>628</t>
        </is>
      </c>
      <c r="B22" s="6" t="inlineStr">
        <is>
          <t>Cotisations versées et divers</t>
        </is>
      </c>
      <c r="C22" s="6" t="inlineStr">
        <is>
          <t>Charge</t>
        </is>
      </c>
      <c r="D22" s="6" t="inlineStr">
        <is>
          <t>62 Autres services extérieurs</t>
        </is>
      </c>
      <c r="E22">
        <f>IF(A22="","",A22&amp;" - "&amp;B22)</f>
        <v/>
      </c>
      <c r="G22" s="6" t="n"/>
    </row>
    <row r="23">
      <c r="A23" s="6" t="inlineStr">
        <is>
          <t>63</t>
        </is>
      </c>
      <c r="B23" s="6" t="inlineStr">
        <is>
          <t>Impôts et taxes</t>
        </is>
      </c>
      <c r="C23" s="6" t="inlineStr">
        <is>
          <t>Charge</t>
        </is>
      </c>
      <c r="D23" s="6" t="inlineStr">
        <is>
          <t>63 Impôts et taxes</t>
        </is>
      </c>
      <c r="E23">
        <f>IF(A23="","",A23&amp;" - "&amp;B23)</f>
        <v/>
      </c>
      <c r="G23" s="6" t="n"/>
    </row>
    <row r="24">
      <c r="A24" s="6" t="inlineStr">
        <is>
          <t>641</t>
        </is>
      </c>
      <c r="B24" s="6" t="inlineStr">
        <is>
          <t>Rémunérations du personnel</t>
        </is>
      </c>
      <c r="C24" s="6" t="inlineStr">
        <is>
          <t>Charge</t>
        </is>
      </c>
      <c r="D24" s="6" t="inlineStr">
        <is>
          <t>64 Charges de personnel</t>
        </is>
      </c>
      <c r="E24">
        <f>IF(A24="","",A24&amp;" - "&amp;B24)</f>
        <v/>
      </c>
      <c r="G24" s="6" t="n"/>
    </row>
    <row r="25">
      <c r="A25" s="6" t="inlineStr">
        <is>
          <t>645</t>
        </is>
      </c>
      <c r="B25" s="6" t="inlineStr">
        <is>
          <t>Charges sociales</t>
        </is>
      </c>
      <c r="C25" s="6" t="inlineStr">
        <is>
          <t>Charge</t>
        </is>
      </c>
      <c r="D25" s="6" t="inlineStr">
        <is>
          <t>64 Charges de personnel</t>
        </is>
      </c>
      <c r="E25">
        <f>IF(A25="","",A25&amp;" - "&amp;B25)</f>
        <v/>
      </c>
      <c r="G25" s="6" t="n"/>
    </row>
    <row r="26">
      <c r="A26" s="6" t="inlineStr">
        <is>
          <t>65</t>
        </is>
      </c>
      <c r="B26" s="6" t="inlineStr">
        <is>
          <t>Autres charges de gestion courante</t>
        </is>
      </c>
      <c r="C26" s="6" t="inlineStr">
        <is>
          <t>Charge</t>
        </is>
      </c>
      <c r="D26" s="6" t="inlineStr">
        <is>
          <t>65 Autres charges de gestion courante</t>
        </is>
      </c>
      <c r="E26">
        <f>IF(A26="","",A26&amp;" - "&amp;B26)</f>
        <v/>
      </c>
    </row>
    <row r="27">
      <c r="A27" s="6" t="inlineStr">
        <is>
          <t>66</t>
        </is>
      </c>
      <c r="B27" s="6" t="inlineStr">
        <is>
          <t>Charges financières</t>
        </is>
      </c>
      <c r="C27" s="6" t="inlineStr">
        <is>
          <t>Charge</t>
        </is>
      </c>
      <c r="D27" s="6" t="inlineStr">
        <is>
          <t>66 Charges financières</t>
        </is>
      </c>
      <c r="E27">
        <f>IF(A27="","",A27&amp;" - "&amp;B27)</f>
        <v/>
      </c>
    </row>
    <row r="28">
      <c r="A28" s="6" t="inlineStr">
        <is>
          <t>67</t>
        </is>
      </c>
      <c r="B28" s="6" t="inlineStr">
        <is>
          <t>Charges exceptionnelles</t>
        </is>
      </c>
      <c r="C28" s="6" t="inlineStr">
        <is>
          <t>Charge</t>
        </is>
      </c>
      <c r="D28" s="6" t="inlineStr">
        <is>
          <t>67 Charges exceptionnelles</t>
        </is>
      </c>
      <c r="E28">
        <f>IF(A28="","",A28&amp;" - "&amp;B28)</f>
        <v/>
      </c>
    </row>
    <row r="29">
      <c r="A29" s="6" t="inlineStr">
        <is>
          <t>706</t>
        </is>
      </c>
      <c r="B29" s="6" t="inlineStr">
        <is>
          <t>Prestations de services (activités, inscriptions)</t>
        </is>
      </c>
      <c r="C29" s="6" t="inlineStr">
        <is>
          <t>Produit</t>
        </is>
      </c>
      <c r="D29" s="6" t="inlineStr">
        <is>
          <t>70 Ventes de produits, prestations de services</t>
        </is>
      </c>
      <c r="E29">
        <f>IF(A29="","",A29&amp;" - "&amp;B29)</f>
        <v/>
      </c>
    </row>
    <row r="30">
      <c r="A30" s="6" t="inlineStr">
        <is>
          <t>707</t>
        </is>
      </c>
      <c r="B30" s="6" t="inlineStr">
        <is>
          <t>Ventes de marchandises (buvette, revente)</t>
        </is>
      </c>
      <c r="C30" s="6" t="inlineStr">
        <is>
          <t>Produit</t>
        </is>
      </c>
      <c r="D30" s="6" t="inlineStr">
        <is>
          <t>70 Ventes de produits, prestations de services</t>
        </is>
      </c>
      <c r="E30">
        <f>IF(A30="","",A30&amp;" - "&amp;B30)</f>
        <v/>
      </c>
    </row>
    <row r="31">
      <c r="A31" s="6" t="inlineStr">
        <is>
          <t>74</t>
        </is>
      </c>
      <c r="B31" s="6" t="inlineStr">
        <is>
          <t>Subventions d’exploitation</t>
        </is>
      </c>
      <c r="C31" s="6" t="inlineStr">
        <is>
          <t>Produit</t>
        </is>
      </c>
      <c r="D31" s="6" t="inlineStr">
        <is>
          <t>74 Subventions d’exploitation</t>
        </is>
      </c>
      <c r="E31">
        <f>IF(A31="","",A31&amp;" - "&amp;B31)</f>
        <v/>
      </c>
    </row>
    <row r="32">
      <c r="A32" s="6" t="inlineStr">
        <is>
          <t>756</t>
        </is>
      </c>
      <c r="B32" s="6" t="inlineStr">
        <is>
          <t>Cotisations des adhérents</t>
        </is>
      </c>
      <c r="C32" s="6" t="inlineStr">
        <is>
          <t>Produit</t>
        </is>
      </c>
      <c r="D32" s="6" t="inlineStr">
        <is>
          <t>75 Autres produits de gestion courante</t>
        </is>
      </c>
      <c r="E32">
        <f>IF(A32="","",A32&amp;" - "&amp;B32)</f>
        <v/>
      </c>
    </row>
    <row r="33">
      <c r="A33" s="6" t="inlineStr">
        <is>
          <t>7541</t>
        </is>
      </c>
      <c r="B33" s="6" t="inlineStr">
        <is>
          <t>Dons manuels</t>
        </is>
      </c>
      <c r="C33" s="6" t="inlineStr">
        <is>
          <t>Produit</t>
        </is>
      </c>
      <c r="D33" s="6" t="inlineStr">
        <is>
          <t>75 Autres produits de gestion courante</t>
        </is>
      </c>
      <c r="E33">
        <f>IF(A33="","",A33&amp;" - "&amp;B33)</f>
        <v/>
      </c>
    </row>
    <row r="34">
      <c r="A34" s="6" t="inlineStr">
        <is>
          <t>7542</t>
        </is>
      </c>
      <c r="B34" s="6" t="inlineStr">
        <is>
          <t>Mécénat</t>
        </is>
      </c>
      <c r="C34" s="6" t="inlineStr">
        <is>
          <t>Produit</t>
        </is>
      </c>
      <c r="D34" s="6" t="inlineStr">
        <is>
          <t>75 Autres produits de gestion courante</t>
        </is>
      </c>
      <c r="E34">
        <f>IF(A34="","",A34&amp;" - "&amp;B34)</f>
        <v/>
      </c>
    </row>
    <row r="35">
      <c r="A35" s="6" t="inlineStr">
        <is>
          <t>758</t>
        </is>
      </c>
      <c r="B35" s="6" t="inlineStr">
        <is>
          <t>Produits divers de gestion courante</t>
        </is>
      </c>
      <c r="C35" s="6" t="inlineStr">
        <is>
          <t>Produit</t>
        </is>
      </c>
      <c r="D35" s="6" t="inlineStr">
        <is>
          <t>75 Autres produits de gestion courante</t>
        </is>
      </c>
      <c r="E35">
        <f>IF(A35="","",A35&amp;" - "&amp;B35)</f>
        <v/>
      </c>
    </row>
    <row r="36">
      <c r="A36" s="6" t="inlineStr">
        <is>
          <t>76</t>
        </is>
      </c>
      <c r="B36" s="6" t="inlineStr">
        <is>
          <t>Produits financiers (intérêts du livret)</t>
        </is>
      </c>
      <c r="C36" s="6" t="inlineStr">
        <is>
          <t>Produit</t>
        </is>
      </c>
      <c r="D36" s="6" t="inlineStr">
        <is>
          <t>76 Produits financiers</t>
        </is>
      </c>
      <c r="E36">
        <f>IF(A36="","",A36&amp;" - "&amp;B36)</f>
        <v/>
      </c>
    </row>
    <row r="37">
      <c r="A37" s="6" t="inlineStr">
        <is>
          <t>77</t>
        </is>
      </c>
      <c r="B37" s="6" t="inlineStr">
        <is>
          <t>Produits exceptionnels</t>
        </is>
      </c>
      <c r="C37" s="6" t="inlineStr">
        <is>
          <t>Produit</t>
        </is>
      </c>
      <c r="D37" s="6" t="inlineStr">
        <is>
          <t>77 Produits exceptionnels</t>
        </is>
      </c>
      <c r="E37">
        <f>IF(A37="","",A37&amp;" - "&amp;B37)</f>
        <v/>
      </c>
    </row>
    <row r="38">
      <c r="A38" s="6" t="inlineStr">
        <is>
          <t>58</t>
        </is>
      </c>
      <c r="B38" s="6" t="inlineStr">
        <is>
          <t>Virement interne (banque et caisse)</t>
        </is>
      </c>
      <c r="C38" s="6" t="inlineStr">
        <is>
          <t>Interne</t>
        </is>
      </c>
      <c r="D38" s="6" t="inlineStr">
        <is>
          <t>Hors résultat</t>
        </is>
      </c>
      <c r="E38">
        <f>IF(A38="","",A38&amp;" - "&amp;B38)</f>
        <v/>
      </c>
    </row>
    <row r="39">
      <c r="A39" s="6" t="n"/>
      <c r="B39" s="6" t="n"/>
      <c r="C39" s="6" t="n"/>
      <c r="D39" s="6" t="n"/>
      <c r="E39">
        <f>IF(A39="","",A39&amp;" - "&amp;B39)</f>
        <v/>
      </c>
    </row>
    <row r="40">
      <c r="A40" s="6" t="n"/>
      <c r="B40" s="6" t="n"/>
      <c r="C40" s="6" t="n"/>
      <c r="D40" s="6" t="n"/>
      <c r="E40">
        <f>IF(A40="","",A40&amp;" - "&amp;B40)</f>
        <v/>
      </c>
    </row>
    <row r="41">
      <c r="A41" s="6" t="n"/>
      <c r="B41" s="6" t="n"/>
      <c r="C41" s="6" t="n"/>
      <c r="D41" s="6" t="n"/>
      <c r="E41">
        <f>IF(A41="","",A41&amp;" - "&amp;B41)</f>
        <v/>
      </c>
    </row>
    <row r="42">
      <c r="A42" s="6" t="n"/>
      <c r="B42" s="6" t="n"/>
      <c r="C42" s="6" t="n"/>
      <c r="D42" s="6" t="n"/>
      <c r="E42">
        <f>IF(A42="","",A42&amp;" - "&amp;B42)</f>
        <v/>
      </c>
    </row>
    <row r="43">
      <c r="A43" s="6" t="n"/>
      <c r="B43" s="6" t="n"/>
      <c r="C43" s="6" t="n"/>
      <c r="D43" s="6" t="n"/>
      <c r="E43">
        <f>IF(A43="","",A43&amp;" - "&amp;B43)</f>
        <v/>
      </c>
    </row>
    <row r="44">
      <c r="A44" s="6" t="n"/>
      <c r="B44" s="6" t="n"/>
      <c r="C44" s="6" t="n"/>
      <c r="D44" s="6" t="n"/>
      <c r="E44">
        <f>IF(A44="","",A44&amp;" - "&amp;B44)</f>
        <v/>
      </c>
    </row>
    <row r="45">
      <c r="A45" s="6" t="n"/>
      <c r="B45" s="6" t="n"/>
      <c r="C45" s="6" t="n"/>
      <c r="D45" s="6" t="n"/>
      <c r="E45">
        <f>IF(A45="","",A45&amp;" - "&amp;B45)</f>
        <v/>
      </c>
    </row>
  </sheetData>
  <dataValidations count="1">
    <dataValidation sqref="C10:C45" showDropDown="0" showInputMessage="0" showErrorMessage="0" allowBlank="1" type="list">
      <formula1>"Charge,Produit,Interne"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2" customWidth="1" min="1" max="1"/>
    <col width="9" customWidth="1" min="2" max="2"/>
    <col width="46" customWidth="1" min="3" max="3"/>
    <col width="46" customWidth="1" min="4" max="4"/>
    <col width="18" customWidth="1" min="5" max="5"/>
    <col width="10" customWidth="1" min="6" max="6"/>
    <col width="13" customWidth="1" min="7" max="7"/>
    <col width="13" customWidth="1" min="8" max="8"/>
    <col width="8" customWidth="1" min="9" max="9"/>
    <col width="7" customWidth="1" min="10" max="10"/>
    <col width="9" customWidth="1" min="11" max="11"/>
    <col width="22" customWidth="1" min="12" max="12"/>
  </cols>
  <sheetData>
    <row r="1">
      <c r="A1" s="1" t="inlineStr">
        <is>
          <t>Journal des recettes et des dépenses</t>
        </is>
      </c>
    </row>
    <row r="2">
      <c r="A2" s="2" t="inlineStr">
        <is>
          <t>Une ligne par mouvement, dans l’ordre chronologique. Montant en Recette ou en Dépense, jamais les deux.</t>
        </is>
      </c>
    </row>
    <row r="4" ht="30" customHeight="1">
      <c r="A4" s="9" t="inlineStr">
        <is>
          <t>Date</t>
        </is>
      </c>
      <c r="B4" s="9" t="inlineStr">
        <is>
          <t>Pièce</t>
        </is>
      </c>
      <c r="C4" s="9" t="inlineStr">
        <is>
          <t>Libellé</t>
        </is>
      </c>
      <c r="D4" s="9" t="inlineStr">
        <is>
          <t>Catégorie</t>
        </is>
      </c>
      <c r="E4" s="9" t="inlineStr">
        <is>
          <t>Projet</t>
        </is>
      </c>
      <c r="F4" s="9" t="inlineStr">
        <is>
          <t>Compte</t>
        </is>
      </c>
      <c r="G4" s="9" t="inlineStr">
        <is>
          <t>Recette</t>
        </is>
      </c>
      <c r="H4" s="9" t="inlineStr">
        <is>
          <t>Dépense</t>
        </is>
      </c>
      <c r="I4" s="9" t="inlineStr">
        <is>
          <t>Pointé</t>
        </is>
      </c>
      <c r="J4" s="9" t="inlineStr">
        <is>
          <t>Mois</t>
        </is>
      </c>
      <c r="K4" s="9" t="inlineStr">
        <is>
          <t>Sens</t>
        </is>
      </c>
      <c r="L4" s="9" t="inlineStr">
        <is>
          <t>Contrôle</t>
        </is>
      </c>
    </row>
    <row r="5">
      <c r="A5" s="10" t="n">
        <v>46030</v>
      </c>
      <c r="B5" t="inlineStr">
        <is>
          <t>P001</t>
        </is>
      </c>
      <c r="C5" t="inlineStr">
        <is>
          <t>Assurance multirisque 2026</t>
        </is>
      </c>
      <c r="D5" t="inlineStr">
        <is>
          <t>616 - Assurances</t>
        </is>
      </c>
      <c r="E5" t="inlineStr">
        <is>
          <t>Fonctionnement</t>
        </is>
      </c>
      <c r="F5" t="inlineStr">
        <is>
          <t>Banque</t>
        </is>
      </c>
      <c r="G5" s="11" t="n"/>
      <c r="H5" s="11" t="n">
        <v>412</v>
      </c>
      <c r="I5" t="inlineStr">
        <is>
          <t>O</t>
        </is>
      </c>
      <c r="J5" s="12">
        <f>IF(A5="","",(YEAR(A5)-YEAR(Paramètres!$B$4))*12+MONTH(A5)-MONTH(Paramètres!$B$4)+1)</f>
        <v/>
      </c>
      <c r="K5" s="12">
        <f>IF(D5="","",IFERROR(INDEX(Paramètres!$C$10:$C$45,MATCH(D5,Paramètres!$E$10:$E$45,0)),"?"))</f>
        <v/>
      </c>
      <c r="L5" s="12">
        <f>IF(A5="","",IF(AND(G5&lt;&gt;"",H5&lt;&gt;""),"Recette ET dépense",IF(D5="","Catégorie manquante",IF(K5="?","Catégorie inconnue",IF(OR(AND(K5="Produit",H5&lt;&gt;""),AND(K5="Charge",G5&lt;&gt;"")),"Sens inhabituel","")))))</f>
        <v/>
      </c>
    </row>
    <row r="6">
      <c r="A6" s="10" t="n">
        <v>46037</v>
      </c>
      <c r="B6" t="inlineStr">
        <is>
          <t>P002</t>
        </is>
      </c>
      <c r="C6" t="inlineStr">
        <is>
          <t>Cotisations adhérents, janvier (38 x 20 €)</t>
        </is>
      </c>
      <c r="D6" t="inlineStr">
        <is>
          <t>756 - Cotisations des adhérents</t>
        </is>
      </c>
      <c r="E6" t="inlineStr">
        <is>
          <t>Fonctionnement</t>
        </is>
      </c>
      <c r="F6" t="inlineStr">
        <is>
          <t>Banque</t>
        </is>
      </c>
      <c r="G6" s="11" t="n">
        <v>760</v>
      </c>
      <c r="H6" s="11" t="n"/>
      <c r="I6" t="inlineStr">
        <is>
          <t>O</t>
        </is>
      </c>
      <c r="J6" s="12">
        <f>IF(A6="","",(YEAR(A6)-YEAR(Paramètres!$B$4))*12+MONTH(A6)-MONTH(Paramètres!$B$4)+1)</f>
        <v/>
      </c>
      <c r="K6" s="12">
        <f>IF(D6="","",IFERROR(INDEX(Paramètres!$C$10:$C$45,MATCH(D6,Paramètres!$E$10:$E$45,0)),"?"))</f>
        <v/>
      </c>
      <c r="L6" s="12">
        <f>IF(A6="","",IF(AND(G6&lt;&gt;"",H6&lt;&gt;""),"Recette ET dépense",IF(D6="","Catégorie manquante",IF(K6="?","Catégorie inconnue",IF(OR(AND(K6="Produit",H6&lt;&gt;""),AND(K6="Charge",G6&lt;&gt;"")),"Sens inhabituel","")))))</f>
        <v/>
      </c>
    </row>
    <row r="7">
      <c r="A7" s="10" t="n">
        <v>46042</v>
      </c>
      <c r="B7" t="inlineStr">
        <is>
          <t>P003</t>
        </is>
      </c>
      <c r="C7" t="inlineStr">
        <is>
          <t>Frais de tenue de compte, 1er trimestre</t>
        </is>
      </c>
      <c r="D7" t="inlineStr">
        <is>
          <t>627 - Services bancaires</t>
        </is>
      </c>
      <c r="E7" t="inlineStr">
        <is>
          <t>Fonctionnement</t>
        </is>
      </c>
      <c r="F7" t="inlineStr">
        <is>
          <t>Banque</t>
        </is>
      </c>
      <c r="G7" s="11" t="n"/>
      <c r="H7" s="11" t="n">
        <v>18</v>
      </c>
      <c r="I7" t="inlineStr">
        <is>
          <t>O</t>
        </is>
      </c>
      <c r="J7" s="12">
        <f>IF(A7="","",(YEAR(A7)-YEAR(Paramètres!$B$4))*12+MONTH(A7)-MONTH(Paramètres!$B$4)+1)</f>
        <v/>
      </c>
      <c r="K7" s="12">
        <f>IF(D7="","",IFERROR(INDEX(Paramètres!$C$10:$C$45,MATCH(D7,Paramètres!$E$10:$E$45,0)),"?"))</f>
        <v/>
      </c>
      <c r="L7" s="12">
        <f>IF(A7="","",IF(AND(G7&lt;&gt;"",H7&lt;&gt;""),"Recette ET dépense",IF(D7="","Catégorie manquante",IF(K7="?","Catégorie inconnue",IF(OR(AND(K7="Produit",H7&lt;&gt;""),AND(K7="Charge",G7&lt;&gt;"")),"Sens inhabituel","")))))</f>
        <v/>
      </c>
    </row>
    <row r="8">
      <c r="A8" s="10" t="n">
        <v>46053</v>
      </c>
      <c r="B8" t="inlineStr">
        <is>
          <t>P004</t>
        </is>
      </c>
      <c r="C8" t="inlineStr">
        <is>
          <t>Loyer annuel du local associatif (12 x 120 €)</t>
        </is>
      </c>
      <c r="D8" t="inlineStr">
        <is>
          <t>613 - Locations</t>
        </is>
      </c>
      <c r="E8" t="inlineStr">
        <is>
          <t>Fonctionnement</t>
        </is>
      </c>
      <c r="F8" t="inlineStr">
        <is>
          <t>Banque</t>
        </is>
      </c>
      <c r="G8" s="11" t="n"/>
      <c r="H8" s="11" t="n">
        <v>1440</v>
      </c>
      <c r="I8" t="inlineStr">
        <is>
          <t>O</t>
        </is>
      </c>
      <c r="J8" s="12">
        <f>IF(A8="","",(YEAR(A8)-YEAR(Paramètres!$B$4))*12+MONTH(A8)-MONTH(Paramètres!$B$4)+1)</f>
        <v/>
      </c>
      <c r="K8" s="12">
        <f>IF(D8="","",IFERROR(INDEX(Paramètres!$C$10:$C$45,MATCH(D8,Paramètres!$E$10:$E$45,0)),"?"))</f>
        <v/>
      </c>
      <c r="L8" s="12">
        <f>IF(A8="","",IF(AND(G8&lt;&gt;"",H8&lt;&gt;""),"Recette ET dépense",IF(D8="","Catégorie manquante",IF(K8="?","Catégorie inconnue",IF(OR(AND(K8="Produit",H8&lt;&gt;""),AND(K8="Charge",G8&lt;&gt;"")),"Sens inhabituel","")))))</f>
        <v/>
      </c>
    </row>
    <row r="9">
      <c r="A9" s="10" t="n">
        <v>46058</v>
      </c>
      <c r="B9" t="inlineStr">
        <is>
          <t>P005</t>
        </is>
      </c>
      <c r="C9" t="inlineStr">
        <is>
          <t>Cotisations adhérents en espèces (7 x 20 €)</t>
        </is>
      </c>
      <c r="D9" t="inlineStr">
        <is>
          <t>756 - Cotisations des adhérents</t>
        </is>
      </c>
      <c r="E9" t="inlineStr">
        <is>
          <t>Fonctionnement</t>
        </is>
      </c>
      <c r="F9" t="inlineStr">
        <is>
          <t>Caisse</t>
        </is>
      </c>
      <c r="G9" s="11" t="n">
        <v>140</v>
      </c>
      <c r="H9" s="11" t="n"/>
      <c r="J9" s="12">
        <f>IF(A9="","",(YEAR(A9)-YEAR(Paramètres!$B$4))*12+MONTH(A9)-MONTH(Paramètres!$B$4)+1)</f>
        <v/>
      </c>
      <c r="K9" s="12">
        <f>IF(D9="","",IFERROR(INDEX(Paramètres!$C$10:$C$45,MATCH(D9,Paramètres!$E$10:$E$45,0)),"?"))</f>
        <v/>
      </c>
      <c r="L9" s="12">
        <f>IF(A9="","",IF(AND(G9&lt;&gt;"",H9&lt;&gt;""),"Recette ET dépense",IF(D9="","Catégorie manquante",IF(K9="?","Catégorie inconnue",IF(OR(AND(K9="Produit",H9&lt;&gt;""),AND(K9="Charge",G9&lt;&gt;"")),"Sens inhabituel","")))))</f>
        <v/>
      </c>
    </row>
    <row r="10">
      <c r="A10" s="10" t="n">
        <v>46065</v>
      </c>
      <c r="B10" t="inlineStr">
        <is>
          <t>P006</t>
        </is>
      </c>
      <c r="C10" t="inlineStr">
        <is>
          <t>Graines et terreau</t>
        </is>
      </c>
      <c r="D10" t="inlineStr">
        <is>
          <t>606 - Achats non stockés (fournitures, petit matériel, énergie)</t>
        </is>
      </c>
      <c r="E10" t="inlineStr">
        <is>
          <t>Jardin partagé</t>
        </is>
      </c>
      <c r="F10" t="inlineStr">
        <is>
          <t>Banque</t>
        </is>
      </c>
      <c r="G10" s="11" t="n"/>
      <c r="H10" s="11" t="n">
        <v>236</v>
      </c>
      <c r="I10" t="inlineStr">
        <is>
          <t>O</t>
        </is>
      </c>
      <c r="J10" s="12">
        <f>IF(A10="","",(YEAR(A10)-YEAR(Paramètres!$B$4))*12+MONTH(A10)-MONTH(Paramètres!$B$4)+1)</f>
        <v/>
      </c>
      <c r="K10" s="12">
        <f>IF(D10="","",IFERROR(INDEX(Paramètres!$C$10:$C$45,MATCH(D10,Paramètres!$E$10:$E$45,0)),"?"))</f>
        <v/>
      </c>
      <c r="L10" s="12">
        <f>IF(A10="","",IF(AND(G10&lt;&gt;"",H10&lt;&gt;""),"Recette ET dépense",IF(D10="","Catégorie manquante",IF(K10="?","Catégorie inconnue",IF(OR(AND(K10="Produit",H10&lt;&gt;""),AND(K10="Charge",G10&lt;&gt;"")),"Sens inhabituel","")))))</f>
        <v/>
      </c>
    </row>
    <row r="11">
      <c r="A11" s="10" t="n">
        <v>46084</v>
      </c>
      <c r="B11" t="inlineStr">
        <is>
          <t>P007</t>
        </is>
      </c>
      <c r="C11" t="inlineStr">
        <is>
          <t>Subvention de fonctionnement de la mairie</t>
        </is>
      </c>
      <c r="D11" t="inlineStr">
        <is>
          <t>74 - Subventions d’exploitation</t>
        </is>
      </c>
      <c r="E11" t="inlineStr">
        <is>
          <t>Fonctionnement</t>
        </is>
      </c>
      <c r="F11" t="inlineStr">
        <is>
          <t>Banque</t>
        </is>
      </c>
      <c r="G11" s="11" t="n">
        <v>2500</v>
      </c>
      <c r="H11" s="11" t="n"/>
      <c r="I11" t="inlineStr">
        <is>
          <t>O</t>
        </is>
      </c>
      <c r="J11" s="12">
        <f>IF(A11="","",(YEAR(A11)-YEAR(Paramètres!$B$4))*12+MONTH(A11)-MONTH(Paramètres!$B$4)+1)</f>
        <v/>
      </c>
      <c r="K11" s="12">
        <f>IF(D11="","",IFERROR(INDEX(Paramètres!$C$10:$C$45,MATCH(D11,Paramètres!$E$10:$E$45,0)),"?"))</f>
        <v/>
      </c>
      <c r="L11" s="12">
        <f>IF(A11="","",IF(AND(G11&lt;&gt;"",H11&lt;&gt;""),"Recette ET dépense",IF(D11="","Catégorie manquante",IF(K11="?","Catégorie inconnue",IF(OR(AND(K11="Produit",H11&lt;&gt;""),AND(K11="Charge",G11&lt;&gt;"")),"Sens inhabituel","")))))</f>
        <v/>
      </c>
    </row>
    <row r="12">
      <c r="A12" s="10" t="n">
        <v>46095</v>
      </c>
      <c r="B12" t="inlineStr">
        <is>
          <t>P008</t>
        </is>
      </c>
      <c r="C12" t="inlineStr">
        <is>
          <t>Outils de jardinage</t>
        </is>
      </c>
      <c r="D12" t="inlineStr">
        <is>
          <t>606 - Achats non stockés (fournitures, petit matériel, énergie)</t>
        </is>
      </c>
      <c r="E12" t="inlineStr">
        <is>
          <t>Jardin partagé</t>
        </is>
      </c>
      <c r="F12" t="inlineStr">
        <is>
          <t>Banque</t>
        </is>
      </c>
      <c r="G12" s="11" t="n"/>
      <c r="H12" s="11" t="n">
        <v>389</v>
      </c>
      <c r="I12" t="inlineStr">
        <is>
          <t>O</t>
        </is>
      </c>
      <c r="J12" s="12">
        <f>IF(A12="","",(YEAR(A12)-YEAR(Paramètres!$B$4))*12+MONTH(A12)-MONTH(Paramètres!$B$4)+1)</f>
        <v/>
      </c>
      <c r="K12" s="12">
        <f>IF(D12="","",IFERROR(INDEX(Paramètres!$C$10:$C$45,MATCH(D12,Paramètres!$E$10:$E$45,0)),"?"))</f>
        <v/>
      </c>
      <c r="L12" s="12">
        <f>IF(A12="","",IF(AND(G12&lt;&gt;"",H12&lt;&gt;""),"Recette ET dépense",IF(D12="","Catégorie manquante",IF(K12="?","Catégorie inconnue",IF(OR(AND(K12="Produit",H12&lt;&gt;""),AND(K12="Charge",G12&lt;&gt;"")),"Sens inhabituel","")))))</f>
        <v/>
      </c>
    </row>
    <row r="13">
      <c r="A13" s="10" t="n">
        <v>46114</v>
      </c>
      <c r="B13" t="inlineStr">
        <is>
          <t>P009</t>
        </is>
      </c>
      <c r="C13" t="inlineStr">
        <is>
          <t>Cotisation à la fédération</t>
        </is>
      </c>
      <c r="D13" t="inlineStr">
        <is>
          <t>628 - Cotisations versées et divers</t>
        </is>
      </c>
      <c r="E13" t="inlineStr">
        <is>
          <t>Fonctionnement</t>
        </is>
      </c>
      <c r="F13" t="inlineStr">
        <is>
          <t>Banque</t>
        </is>
      </c>
      <c r="G13" s="11" t="n"/>
      <c r="H13" s="11" t="n">
        <v>90</v>
      </c>
      <c r="I13" t="inlineStr">
        <is>
          <t>O</t>
        </is>
      </c>
      <c r="J13" s="12">
        <f>IF(A13="","",(YEAR(A13)-YEAR(Paramètres!$B$4))*12+MONTH(A13)-MONTH(Paramètres!$B$4)+1)</f>
        <v/>
      </c>
      <c r="K13" s="12">
        <f>IF(D13="","",IFERROR(INDEX(Paramètres!$C$10:$C$45,MATCH(D13,Paramètres!$E$10:$E$45,0)),"?"))</f>
        <v/>
      </c>
      <c r="L13" s="12">
        <f>IF(A13="","",IF(AND(G13&lt;&gt;"",H13&lt;&gt;""),"Recette ET dépense",IF(D13="","Catégorie manquante",IF(K13="?","Catégorie inconnue",IF(OR(AND(K13="Produit",H13&lt;&gt;""),AND(K13="Charge",G13&lt;&gt;"")),"Sens inhabituel","")))))</f>
        <v/>
      </c>
    </row>
    <row r="14">
      <c r="A14" s="10" t="n">
        <v>46132</v>
      </c>
      <c r="B14" t="inlineStr">
        <is>
          <t>P010</t>
        </is>
      </c>
      <c r="C14" t="inlineStr">
        <is>
          <t>Frais de tenue de compte, 2e trimestre</t>
        </is>
      </c>
      <c r="D14" t="inlineStr">
        <is>
          <t>627 - Services bancaires</t>
        </is>
      </c>
      <c r="E14" t="inlineStr">
        <is>
          <t>Fonctionnement</t>
        </is>
      </c>
      <c r="F14" t="inlineStr">
        <is>
          <t>Banque</t>
        </is>
      </c>
      <c r="G14" s="11" t="n"/>
      <c r="H14" s="11" t="n">
        <v>18</v>
      </c>
      <c r="I14" t="inlineStr">
        <is>
          <t>O</t>
        </is>
      </c>
      <c r="J14" s="12">
        <f>IF(A14="","",(YEAR(A14)-YEAR(Paramètres!$B$4))*12+MONTH(A14)-MONTH(Paramètres!$B$4)+1)</f>
        <v/>
      </c>
      <c r="K14" s="12">
        <f>IF(D14="","",IFERROR(INDEX(Paramètres!$C$10:$C$45,MATCH(D14,Paramètres!$E$10:$E$45,0)),"?"))</f>
        <v/>
      </c>
      <c r="L14" s="12">
        <f>IF(A14="","",IF(AND(G14&lt;&gt;"",H14&lt;&gt;""),"Recette ET dépense",IF(D14="","Catégorie manquante",IF(K14="?","Catégorie inconnue",IF(OR(AND(K14="Produit",H14&lt;&gt;""),AND(K14="Charge",G14&lt;&gt;"")),"Sens inhabituel","")))))</f>
        <v/>
      </c>
    </row>
    <row r="15">
      <c r="A15" s="10" t="n">
        <v>46152</v>
      </c>
      <c r="B15" t="inlineStr">
        <is>
          <t>P011</t>
        </is>
      </c>
      <c r="C15" t="inlineStr">
        <is>
          <t>Don d’un habitant</t>
        </is>
      </c>
      <c r="D15" t="inlineStr">
        <is>
          <t>7541 - Dons manuels</t>
        </is>
      </c>
      <c r="E15" t="inlineStr">
        <is>
          <t>Fonctionnement</t>
        </is>
      </c>
      <c r="F15" t="inlineStr">
        <is>
          <t>Banque</t>
        </is>
      </c>
      <c r="G15" s="11" t="n">
        <v>300</v>
      </c>
      <c r="H15" s="11" t="n"/>
      <c r="I15" t="inlineStr">
        <is>
          <t>O</t>
        </is>
      </c>
      <c r="J15" s="12">
        <f>IF(A15="","",(YEAR(A15)-YEAR(Paramètres!$B$4))*12+MONTH(A15)-MONTH(Paramètres!$B$4)+1)</f>
        <v/>
      </c>
      <c r="K15" s="12">
        <f>IF(D15="","",IFERROR(INDEX(Paramètres!$C$10:$C$45,MATCH(D15,Paramètres!$E$10:$E$45,0)),"?"))</f>
        <v/>
      </c>
      <c r="L15" s="12">
        <f>IF(A15="","",IF(AND(G15&lt;&gt;"",H15&lt;&gt;""),"Recette ET dépense",IF(D15="","Catégorie manquante",IF(K15="?","Catégorie inconnue",IF(OR(AND(K15="Produit",H15&lt;&gt;""),AND(K15="Charge",G15&lt;&gt;"")),"Sens inhabituel","")))))</f>
        <v/>
      </c>
    </row>
    <row r="16">
      <c r="A16" s="10" t="n">
        <v>46164</v>
      </c>
      <c r="B16" t="inlineStr">
        <is>
          <t>P012</t>
        </is>
      </c>
      <c r="C16" t="inlineStr">
        <is>
          <t>Location de salle, assemblée générale</t>
        </is>
      </c>
      <c r="D16" t="inlineStr">
        <is>
          <t>613 - Locations</t>
        </is>
      </c>
      <c r="E16" t="inlineStr">
        <is>
          <t>Fonctionnement</t>
        </is>
      </c>
      <c r="F16" t="inlineStr">
        <is>
          <t>Banque</t>
        </is>
      </c>
      <c r="G16" s="11" t="n"/>
      <c r="H16" s="11" t="n">
        <v>150</v>
      </c>
      <c r="I16" t="inlineStr">
        <is>
          <t>O</t>
        </is>
      </c>
      <c r="J16" s="12">
        <f>IF(A16="","",(YEAR(A16)-YEAR(Paramètres!$B$4))*12+MONTH(A16)-MONTH(Paramètres!$B$4)+1)</f>
        <v/>
      </c>
      <c r="K16" s="12">
        <f>IF(D16="","",IFERROR(INDEX(Paramètres!$C$10:$C$45,MATCH(D16,Paramètres!$E$10:$E$45,0)),"?"))</f>
        <v/>
      </c>
      <c r="L16" s="12">
        <f>IF(A16="","",IF(AND(G16&lt;&gt;"",H16&lt;&gt;""),"Recette ET dépense",IF(D16="","Catégorie manquante",IF(K16="?","Catégorie inconnue",IF(OR(AND(K16="Produit",H16&lt;&gt;""),AND(K16="Charge",G16&lt;&gt;"")),"Sens inhabituel","")))))</f>
        <v/>
      </c>
    </row>
    <row r="17">
      <c r="A17" s="10" t="n">
        <v>46179</v>
      </c>
      <c r="B17" t="inlineStr">
        <is>
          <t>P013</t>
        </is>
      </c>
      <c r="C17" t="inlineStr">
        <is>
          <t>Subvention du département, fête de quartier</t>
        </is>
      </c>
      <c r="D17" t="inlineStr">
        <is>
          <t>74 - Subventions d’exploitation</t>
        </is>
      </c>
      <c r="E17" t="inlineStr">
        <is>
          <t>Fête de quartier</t>
        </is>
      </c>
      <c r="F17" t="inlineStr">
        <is>
          <t>Banque</t>
        </is>
      </c>
      <c r="G17" s="11" t="n">
        <v>1200</v>
      </c>
      <c r="H17" s="11" t="n"/>
      <c r="I17" t="inlineStr">
        <is>
          <t>O</t>
        </is>
      </c>
      <c r="J17" s="12">
        <f>IF(A17="","",(YEAR(A17)-YEAR(Paramètres!$B$4))*12+MONTH(A17)-MONTH(Paramètres!$B$4)+1)</f>
        <v/>
      </c>
      <c r="K17" s="12">
        <f>IF(D17="","",IFERROR(INDEX(Paramètres!$C$10:$C$45,MATCH(D17,Paramètres!$E$10:$E$45,0)),"?"))</f>
        <v/>
      </c>
      <c r="L17" s="12">
        <f>IF(A17="","",IF(AND(G17&lt;&gt;"",H17&lt;&gt;""),"Recette ET dépense",IF(D17="","Catégorie manquante",IF(K17="?","Catégorie inconnue",IF(OR(AND(K17="Produit",H17&lt;&gt;""),AND(K17="Charge",G17&lt;&gt;"")),"Sens inhabituel","")))))</f>
        <v/>
      </c>
    </row>
    <row r="18">
      <c r="A18" s="10" t="n">
        <v>46191</v>
      </c>
      <c r="B18" t="inlineStr">
        <is>
          <t>P014</t>
        </is>
      </c>
      <c r="C18" t="inlineStr">
        <is>
          <t>Affiches et flyers</t>
        </is>
      </c>
      <c r="D18" t="inlineStr">
        <is>
          <t>623 - Publicité, publications</t>
        </is>
      </c>
      <c r="E18" t="inlineStr">
        <is>
          <t>Fête de quartier</t>
        </is>
      </c>
      <c r="F18" t="inlineStr">
        <is>
          <t>Banque</t>
        </is>
      </c>
      <c r="G18" s="11" t="n"/>
      <c r="H18" s="11" t="n">
        <v>164</v>
      </c>
      <c r="I18" t="inlineStr">
        <is>
          <t>O</t>
        </is>
      </c>
      <c r="J18" s="12">
        <f>IF(A18="","",(YEAR(A18)-YEAR(Paramètres!$B$4))*12+MONTH(A18)-MONTH(Paramètres!$B$4)+1)</f>
        <v/>
      </c>
      <c r="K18" s="12">
        <f>IF(D18="","",IFERROR(INDEX(Paramètres!$C$10:$C$45,MATCH(D18,Paramètres!$E$10:$E$45,0)),"?"))</f>
        <v/>
      </c>
      <c r="L18" s="12">
        <f>IF(A18="","",IF(AND(G18&lt;&gt;"",H18&lt;&gt;""),"Recette ET dépense",IF(D18="","Catégorie manquante",IF(K18="?","Catégorie inconnue",IF(OR(AND(K18="Produit",H18&lt;&gt;""),AND(K18="Charge",G18&lt;&gt;"")),"Sens inhabituel","")))))</f>
        <v/>
      </c>
    </row>
    <row r="19">
      <c r="A19" s="10" t="n">
        <v>46193</v>
      </c>
      <c r="B19" t="inlineStr">
        <is>
          <t>P015</t>
        </is>
      </c>
      <c r="C19" t="inlineStr">
        <is>
          <t>Achats buvette</t>
        </is>
      </c>
      <c r="D19" t="inlineStr">
        <is>
          <t>607 - Achats de marchandises (buvette, revente)</t>
        </is>
      </c>
      <c r="E19" t="inlineStr">
        <is>
          <t>Fête de quartier</t>
        </is>
      </c>
      <c r="F19" t="inlineStr">
        <is>
          <t>Banque</t>
        </is>
      </c>
      <c r="G19" s="11" t="n"/>
      <c r="H19" s="11" t="n">
        <v>520</v>
      </c>
      <c r="I19" t="inlineStr">
        <is>
          <t>O</t>
        </is>
      </c>
      <c r="J19" s="12">
        <f>IF(A19="","",(YEAR(A19)-YEAR(Paramètres!$B$4))*12+MONTH(A19)-MONTH(Paramètres!$B$4)+1)</f>
        <v/>
      </c>
      <c r="K19" s="12">
        <f>IF(D19="","",IFERROR(INDEX(Paramètres!$C$10:$C$45,MATCH(D19,Paramètres!$E$10:$E$45,0)),"?"))</f>
        <v/>
      </c>
      <c r="L19" s="12">
        <f>IF(A19="","",IF(AND(G19&lt;&gt;"",H19&lt;&gt;""),"Recette ET dépense",IF(D19="","Catégorie manquante",IF(K19="?","Catégorie inconnue",IF(OR(AND(K19="Produit",H19&lt;&gt;""),AND(K19="Charge",G19&lt;&gt;"")),"Sens inhabituel","")))))</f>
        <v/>
      </c>
    </row>
    <row r="20">
      <c r="A20" s="10" t="n">
        <v>46194</v>
      </c>
      <c r="B20" t="inlineStr">
        <is>
          <t>P016</t>
        </is>
      </c>
      <c r="C20" t="inlineStr">
        <is>
          <t>Recettes buvette en espèces</t>
        </is>
      </c>
      <c r="D20" t="inlineStr">
        <is>
          <t>707 - Ventes de marchandises (buvette, revente)</t>
        </is>
      </c>
      <c r="E20" t="inlineStr">
        <is>
          <t>Fête de quartier</t>
        </is>
      </c>
      <c r="F20" t="inlineStr">
        <is>
          <t>Caisse</t>
        </is>
      </c>
      <c r="G20" s="11" t="n">
        <v>1240</v>
      </c>
      <c r="H20" s="11" t="n"/>
      <c r="J20" s="12">
        <f>IF(A20="","",(YEAR(A20)-YEAR(Paramètres!$B$4))*12+MONTH(A20)-MONTH(Paramètres!$B$4)+1)</f>
        <v/>
      </c>
      <c r="K20" s="12">
        <f>IF(D20="","",IFERROR(INDEX(Paramètres!$C$10:$C$45,MATCH(D20,Paramètres!$E$10:$E$45,0)),"?"))</f>
        <v/>
      </c>
      <c r="L20" s="12">
        <f>IF(A20="","",IF(AND(G20&lt;&gt;"",H20&lt;&gt;""),"Recette ET dépense",IF(D20="","Catégorie manquante",IF(K20="?","Catégorie inconnue",IF(OR(AND(K20="Produit",H20&lt;&gt;""),AND(K20="Charge",G20&lt;&gt;"")),"Sens inhabituel","")))))</f>
        <v/>
      </c>
    </row>
    <row r="21">
      <c r="A21" s="10" t="n">
        <v>46194</v>
      </c>
      <c r="B21" t="inlineStr">
        <is>
          <t>P017</t>
        </is>
      </c>
      <c r="C21" t="inlineStr">
        <is>
          <t>Location sono et barnums</t>
        </is>
      </c>
      <c r="D21" t="inlineStr">
        <is>
          <t>613 - Locations</t>
        </is>
      </c>
      <c r="E21" t="inlineStr">
        <is>
          <t>Fête de quartier</t>
        </is>
      </c>
      <c r="F21" t="inlineStr">
        <is>
          <t>Banque</t>
        </is>
      </c>
      <c r="G21" s="11" t="n"/>
      <c r="H21" s="11" t="n">
        <v>480</v>
      </c>
      <c r="I21" t="inlineStr">
        <is>
          <t>O</t>
        </is>
      </c>
      <c r="J21" s="12">
        <f>IF(A21="","",(YEAR(A21)-YEAR(Paramètres!$B$4))*12+MONTH(A21)-MONTH(Paramètres!$B$4)+1)</f>
        <v/>
      </c>
      <c r="K21" s="12">
        <f>IF(D21="","",IFERROR(INDEX(Paramètres!$C$10:$C$45,MATCH(D21,Paramètres!$E$10:$E$45,0)),"?"))</f>
        <v/>
      </c>
      <c r="L21" s="12">
        <f>IF(A21="","",IF(AND(G21&lt;&gt;"",H21&lt;&gt;""),"Recette ET dépense",IF(D21="","Catégorie manquante",IF(K21="?","Catégorie inconnue",IF(OR(AND(K21="Produit",H21&lt;&gt;""),AND(K21="Charge",G21&lt;&gt;"")),"Sens inhabituel","")))))</f>
        <v/>
      </c>
    </row>
    <row r="22">
      <c r="A22" s="10" t="n">
        <v>46195</v>
      </c>
      <c r="B22" t="inlineStr">
        <is>
          <t>P018</t>
        </is>
      </c>
      <c r="C22" t="inlineStr">
        <is>
          <t>Groupe de musique, cachet</t>
        </is>
      </c>
      <c r="D22" t="inlineStr">
        <is>
          <t>622 - Honoraires et intervenants</t>
        </is>
      </c>
      <c r="E22" t="inlineStr">
        <is>
          <t>Fête de quartier</t>
        </is>
      </c>
      <c r="F22" t="inlineStr">
        <is>
          <t>Banque</t>
        </is>
      </c>
      <c r="G22" s="11" t="n"/>
      <c r="H22" s="11" t="n">
        <v>650</v>
      </c>
      <c r="I22" t="inlineStr">
        <is>
          <t>O</t>
        </is>
      </c>
      <c r="J22" s="12">
        <f>IF(A22="","",(YEAR(A22)-YEAR(Paramètres!$B$4))*12+MONTH(A22)-MONTH(Paramètres!$B$4)+1)</f>
        <v/>
      </c>
      <c r="K22" s="12">
        <f>IF(D22="","",IFERROR(INDEX(Paramètres!$C$10:$C$45,MATCH(D22,Paramètres!$E$10:$E$45,0)),"?"))</f>
        <v/>
      </c>
      <c r="L22" s="12">
        <f>IF(A22="","",IF(AND(G22&lt;&gt;"",H22&lt;&gt;""),"Recette ET dépense",IF(D22="","Catégorie manquante",IF(K22="?","Catégorie inconnue",IF(OR(AND(K22="Produit",H22&lt;&gt;""),AND(K22="Charge",G22&lt;&gt;"")),"Sens inhabituel","")))))</f>
        <v/>
      </c>
    </row>
    <row r="23">
      <c r="A23" s="10" t="n">
        <v>46196</v>
      </c>
      <c r="B23" t="inlineStr">
        <is>
          <t>P019</t>
        </is>
      </c>
      <c r="C23" t="inlineStr">
        <is>
          <t>Dépôt des espèces en banque (sortie de caisse)</t>
        </is>
      </c>
      <c r="D23" t="inlineStr">
        <is>
          <t>58 - Virement interne (banque et caisse)</t>
        </is>
      </c>
      <c r="E23" t="inlineStr">
        <is>
          <t>Fonctionnement</t>
        </is>
      </c>
      <c r="F23" t="inlineStr">
        <is>
          <t>Caisse</t>
        </is>
      </c>
      <c r="G23" s="11" t="n"/>
      <c r="H23" s="11" t="n">
        <v>1200</v>
      </c>
      <c r="J23" s="12">
        <f>IF(A23="","",(YEAR(A23)-YEAR(Paramètres!$B$4))*12+MONTH(A23)-MONTH(Paramètres!$B$4)+1)</f>
        <v/>
      </c>
      <c r="K23" s="12">
        <f>IF(D23="","",IFERROR(INDEX(Paramètres!$C$10:$C$45,MATCH(D23,Paramètres!$E$10:$E$45,0)),"?"))</f>
        <v/>
      </c>
      <c r="L23" s="12">
        <f>IF(A23="","",IF(AND(G23&lt;&gt;"",H23&lt;&gt;""),"Recette ET dépense",IF(D23="","Catégorie manquante",IF(K23="?","Catégorie inconnue",IF(OR(AND(K23="Produit",H23&lt;&gt;""),AND(K23="Charge",G23&lt;&gt;"")),"Sens inhabituel","")))))</f>
        <v/>
      </c>
    </row>
    <row r="24">
      <c r="A24" s="10" t="n">
        <v>46196</v>
      </c>
      <c r="B24" t="inlineStr">
        <is>
          <t>P020</t>
        </is>
      </c>
      <c r="C24" t="inlineStr">
        <is>
          <t>Dépôt des espèces en banque (entrée en banque)</t>
        </is>
      </c>
      <c r="D24" t="inlineStr">
        <is>
          <t>58 - Virement interne (banque et caisse)</t>
        </is>
      </c>
      <c r="E24" t="inlineStr">
        <is>
          <t>Fonctionnement</t>
        </is>
      </c>
      <c r="F24" t="inlineStr">
        <is>
          <t>Banque</t>
        </is>
      </c>
      <c r="G24" s="11" t="n">
        <v>1200</v>
      </c>
      <c r="H24" s="11" t="n"/>
      <c r="I24" t="inlineStr">
        <is>
          <t>O</t>
        </is>
      </c>
      <c r="J24" s="12">
        <f>IF(A24="","",(YEAR(A24)-YEAR(Paramètres!$B$4))*12+MONTH(A24)-MONTH(Paramètres!$B$4)+1)</f>
        <v/>
      </c>
      <c r="K24" s="12">
        <f>IF(D24="","",IFERROR(INDEX(Paramètres!$C$10:$C$45,MATCH(D24,Paramètres!$E$10:$E$45,0)),"?"))</f>
        <v/>
      </c>
      <c r="L24" s="12">
        <f>IF(A24="","",IF(AND(G24&lt;&gt;"",H24&lt;&gt;""),"Recette ET dépense",IF(D24="","Catégorie manquante",IF(K24="?","Catégorie inconnue",IF(OR(AND(K24="Produit",H24&lt;&gt;""),AND(K24="Charge",G24&lt;&gt;"")),"Sens inhabituel","")))))</f>
        <v/>
      </c>
    </row>
    <row r="25">
      <c r="A25" s="10" t="n">
        <v>46203</v>
      </c>
      <c r="B25" t="inlineStr">
        <is>
          <t>P021</t>
        </is>
      </c>
      <c r="C25" t="inlineStr">
        <is>
          <t>Mécénat d’un commerce du quartier</t>
        </is>
      </c>
      <c r="D25" t="inlineStr">
        <is>
          <t>7542 - Mécénat</t>
        </is>
      </c>
      <c r="E25" t="inlineStr">
        <is>
          <t>Fête de quartier</t>
        </is>
      </c>
      <c r="F25" t="inlineStr">
        <is>
          <t>Banque</t>
        </is>
      </c>
      <c r="G25" s="11" t="n">
        <v>400</v>
      </c>
      <c r="H25" s="11" t="n"/>
      <c r="I25" t="inlineStr">
        <is>
          <t>O</t>
        </is>
      </c>
      <c r="J25" s="12">
        <f>IF(A25="","",(YEAR(A25)-YEAR(Paramètres!$B$4))*12+MONTH(A25)-MONTH(Paramètres!$B$4)+1)</f>
        <v/>
      </c>
      <c r="K25" s="12">
        <f>IF(D25="","",IFERROR(INDEX(Paramètres!$C$10:$C$45,MATCH(D25,Paramètres!$E$10:$E$45,0)),"?"))</f>
        <v/>
      </c>
      <c r="L25" s="12">
        <f>IF(A25="","",IF(AND(G25&lt;&gt;"",H25&lt;&gt;""),"Recette ET dépense",IF(D25="","Catégorie manquante",IF(K25="?","Catégorie inconnue",IF(OR(AND(K25="Produit",H25&lt;&gt;""),AND(K25="Charge",G25&lt;&gt;"")),"Sens inhabituel","")))))</f>
        <v/>
      </c>
    </row>
    <row r="26">
      <c r="A26" s="10" t="n">
        <v>46218</v>
      </c>
      <c r="B26" t="inlineStr">
        <is>
          <t>P022</t>
        </is>
      </c>
      <c r="C26" t="inlineStr">
        <is>
          <t>Facture d’eau du jardin</t>
        </is>
      </c>
      <c r="D26" t="inlineStr">
        <is>
          <t>606 - Achats non stockés (fournitures, petit matériel, énergie)</t>
        </is>
      </c>
      <c r="E26" t="inlineStr">
        <is>
          <t>Jardin partagé</t>
        </is>
      </c>
      <c r="F26" t="inlineStr">
        <is>
          <t>Banque</t>
        </is>
      </c>
      <c r="G26" s="11" t="n"/>
      <c r="H26" s="11" t="n">
        <v>214</v>
      </c>
      <c r="I26" t="inlineStr">
        <is>
          <t>O</t>
        </is>
      </c>
      <c r="J26" s="12">
        <f>IF(A26="","",(YEAR(A26)-YEAR(Paramètres!$B$4))*12+MONTH(A26)-MONTH(Paramètres!$B$4)+1)</f>
        <v/>
      </c>
      <c r="K26" s="12">
        <f>IF(D26="","",IFERROR(INDEX(Paramètres!$C$10:$C$45,MATCH(D26,Paramètres!$E$10:$E$45,0)),"?"))</f>
        <v/>
      </c>
      <c r="L26" s="12">
        <f>IF(A26="","",IF(AND(G26&lt;&gt;"",H26&lt;&gt;""),"Recette ET dépense",IF(D26="","Catégorie manquante",IF(K26="?","Catégorie inconnue",IF(OR(AND(K26="Produit",H26&lt;&gt;""),AND(K26="Charge",G26&lt;&gt;"")),"Sens inhabituel","")))))</f>
        <v/>
      </c>
    </row>
    <row r="27">
      <c r="A27" s="10" t="n">
        <v>46223</v>
      </c>
      <c r="B27" t="inlineStr">
        <is>
          <t>P023</t>
        </is>
      </c>
      <c r="C27" t="inlineStr">
        <is>
          <t>Frais de tenue de compte, 3e trimestre</t>
        </is>
      </c>
      <c r="D27" t="inlineStr">
        <is>
          <t>627 - Services bancaires</t>
        </is>
      </c>
      <c r="E27" t="inlineStr">
        <is>
          <t>Fonctionnement</t>
        </is>
      </c>
      <c r="F27" t="inlineStr">
        <is>
          <t>Banque</t>
        </is>
      </c>
      <c r="G27" s="11" t="n"/>
      <c r="H27" s="11" t="n">
        <v>18</v>
      </c>
      <c r="I27" t="inlineStr">
        <is>
          <t>O</t>
        </is>
      </c>
      <c r="J27" s="12">
        <f>IF(A27="","",(YEAR(A27)-YEAR(Paramètres!$B$4))*12+MONTH(A27)-MONTH(Paramètres!$B$4)+1)</f>
        <v/>
      </c>
      <c r="K27" s="12">
        <f>IF(D27="","",IFERROR(INDEX(Paramètres!$C$10:$C$45,MATCH(D27,Paramètres!$E$10:$E$45,0)),"?"))</f>
        <v/>
      </c>
      <c r="L27" s="12">
        <f>IF(A27="","",IF(AND(G27&lt;&gt;"",H27&lt;&gt;""),"Recette ET dépense",IF(D27="","Catégorie manquante",IF(K27="?","Catégorie inconnue",IF(OR(AND(K27="Produit",H27&lt;&gt;""),AND(K27="Charge",G27&lt;&gt;"")),"Sens inhabituel","")))))</f>
        <v/>
      </c>
    </row>
    <row r="28">
      <c r="A28" s="10" t="n">
        <v>46280</v>
      </c>
      <c r="B28" t="inlineStr">
        <is>
          <t>P024</t>
        </is>
      </c>
      <c r="C28" t="inlineStr">
        <is>
          <t>Cotisations de rentrée (25 x 20 €)</t>
        </is>
      </c>
      <c r="D28" t="inlineStr">
        <is>
          <t>756 - Cotisations des adhérents</t>
        </is>
      </c>
      <c r="E28" t="inlineStr">
        <is>
          <t>Fonctionnement</t>
        </is>
      </c>
      <c r="F28" t="inlineStr">
        <is>
          <t>Banque</t>
        </is>
      </c>
      <c r="G28" s="11" t="n">
        <v>500</v>
      </c>
      <c r="H28" s="11" t="n"/>
      <c r="I28" t="inlineStr">
        <is>
          <t>O</t>
        </is>
      </c>
      <c r="J28" s="12">
        <f>IF(A28="","",(YEAR(A28)-YEAR(Paramètres!$B$4))*12+MONTH(A28)-MONTH(Paramètres!$B$4)+1)</f>
        <v/>
      </c>
      <c r="K28" s="12">
        <f>IF(D28="","",IFERROR(INDEX(Paramètres!$C$10:$C$45,MATCH(D28,Paramètres!$E$10:$E$45,0)),"?"))</f>
        <v/>
      </c>
      <c r="L28" s="12">
        <f>IF(A28="","",IF(AND(G28&lt;&gt;"",H28&lt;&gt;""),"Recette ET dépense",IF(D28="","Catégorie manquante",IF(K28="?","Catégorie inconnue",IF(OR(AND(K28="Produit",H28&lt;&gt;""),AND(K28="Charge",G28&lt;&gt;"")),"Sens inhabituel","")))))</f>
        <v/>
      </c>
    </row>
    <row r="29">
      <c r="A29" s="10" t="n">
        <v>46293</v>
      </c>
      <c r="B29" t="inlineStr">
        <is>
          <t>P025</t>
        </is>
      </c>
      <c r="C29" t="inlineStr">
        <is>
          <t>Intervenant atelier compost</t>
        </is>
      </c>
      <c r="D29" t="inlineStr">
        <is>
          <t>622 - Honoraires et intervenants</t>
        </is>
      </c>
      <c r="E29" t="inlineStr">
        <is>
          <t>Jardin partagé</t>
        </is>
      </c>
      <c r="F29" t="inlineStr">
        <is>
          <t>Banque</t>
        </is>
      </c>
      <c r="G29" s="11" t="n"/>
      <c r="H29" s="11" t="n">
        <v>350</v>
      </c>
      <c r="I29" t="inlineStr">
        <is>
          <t>O</t>
        </is>
      </c>
      <c r="J29" s="12">
        <f>IF(A29="","",(YEAR(A29)-YEAR(Paramètres!$B$4))*12+MONTH(A29)-MONTH(Paramètres!$B$4)+1)</f>
        <v/>
      </c>
      <c r="K29" s="12">
        <f>IF(D29="","",IFERROR(INDEX(Paramètres!$C$10:$C$45,MATCH(D29,Paramètres!$E$10:$E$45,0)),"?"))</f>
        <v/>
      </c>
      <c r="L29" s="12">
        <f>IF(A29="","",IF(AND(G29&lt;&gt;"",H29&lt;&gt;""),"Recette ET dépense",IF(D29="","Catégorie manquante",IF(K29="?","Catégorie inconnue",IF(OR(AND(K29="Produit",H29&lt;&gt;""),AND(K29="Charge",G29&lt;&gt;"")),"Sens inhabituel","")))))</f>
        <v/>
      </c>
    </row>
    <row r="30">
      <c r="A30" s="10" t="n">
        <v>46307</v>
      </c>
      <c r="B30" t="inlineStr">
        <is>
          <t>P026</t>
        </is>
      </c>
      <c r="C30" t="inlineStr">
        <is>
          <t>Inscriptions atelier compost en espèces</t>
        </is>
      </c>
      <c r="D30" t="inlineStr">
        <is>
          <t>706 - Prestations de services (activités, inscriptions)</t>
        </is>
      </c>
      <c r="E30" t="inlineStr">
        <is>
          <t>Jardin partagé</t>
        </is>
      </c>
      <c r="F30" t="inlineStr">
        <is>
          <t>Caisse</t>
        </is>
      </c>
      <c r="G30" s="11" t="n">
        <v>180</v>
      </c>
      <c r="H30" s="11" t="n"/>
      <c r="J30" s="12">
        <f>IF(A30="","",(YEAR(A30)-YEAR(Paramètres!$B$4))*12+MONTH(A30)-MONTH(Paramètres!$B$4)+1)</f>
        <v/>
      </c>
      <c r="K30" s="12">
        <f>IF(D30="","",IFERROR(INDEX(Paramètres!$C$10:$C$45,MATCH(D30,Paramètres!$E$10:$E$45,0)),"?"))</f>
        <v/>
      </c>
      <c r="L30" s="12">
        <f>IF(A30="","",IF(AND(G30&lt;&gt;"",H30&lt;&gt;""),"Recette ET dépense",IF(D30="","Catégorie manquante",IF(K30="?","Catégorie inconnue",IF(OR(AND(K30="Produit",H30&lt;&gt;""),AND(K30="Charge",G30&lt;&gt;"")),"Sens inhabituel","")))))</f>
        <v/>
      </c>
    </row>
    <row r="31">
      <c r="A31" s="10" t="n">
        <v>46315</v>
      </c>
      <c r="B31" t="inlineStr">
        <is>
          <t>P027</t>
        </is>
      </c>
      <c r="C31" t="inlineStr">
        <is>
          <t>Frais de tenue de compte, 4e trimestre</t>
        </is>
      </c>
      <c r="D31" t="inlineStr">
        <is>
          <t>627 - Services bancaires</t>
        </is>
      </c>
      <c r="E31" t="inlineStr">
        <is>
          <t>Fonctionnement</t>
        </is>
      </c>
      <c r="F31" t="inlineStr">
        <is>
          <t>Banque</t>
        </is>
      </c>
      <c r="G31" s="11" t="n"/>
      <c r="H31" s="11" t="n">
        <v>18</v>
      </c>
      <c r="I31" t="inlineStr">
        <is>
          <t>O</t>
        </is>
      </c>
      <c r="J31" s="12">
        <f>IF(A31="","",(YEAR(A31)-YEAR(Paramètres!$B$4))*12+MONTH(A31)-MONTH(Paramètres!$B$4)+1)</f>
        <v/>
      </c>
      <c r="K31" s="12">
        <f>IF(D31="","",IFERROR(INDEX(Paramètres!$C$10:$C$45,MATCH(D31,Paramètres!$E$10:$E$45,0)),"?"))</f>
        <v/>
      </c>
      <c r="L31" s="12">
        <f>IF(A31="","",IF(AND(G31&lt;&gt;"",H31&lt;&gt;""),"Recette ET dépense",IF(D31="","Catégorie manquante",IF(K31="?","Catégorie inconnue",IF(OR(AND(K31="Produit",H31&lt;&gt;""),AND(K31="Charge",G31&lt;&gt;"")),"Sens inhabituel","")))))</f>
        <v/>
      </c>
    </row>
    <row r="32">
      <c r="A32" s="10" t="n">
        <v>46331</v>
      </c>
      <c r="B32" t="inlineStr">
        <is>
          <t>P028</t>
        </is>
      </c>
      <c r="C32" t="inlineStr">
        <is>
          <t>Nom de domaine et messagerie</t>
        </is>
      </c>
      <c r="D32" t="inlineStr">
        <is>
          <t>626 - Frais postaux et télécommunications</t>
        </is>
      </c>
      <c r="E32" t="inlineStr">
        <is>
          <t>Fonctionnement</t>
        </is>
      </c>
      <c r="F32" t="inlineStr">
        <is>
          <t>Banque</t>
        </is>
      </c>
      <c r="G32" s="11" t="n"/>
      <c r="H32" s="11" t="n">
        <v>72</v>
      </c>
      <c r="I32" t="inlineStr">
        <is>
          <t>O</t>
        </is>
      </c>
      <c r="J32" s="12">
        <f>IF(A32="","",(YEAR(A32)-YEAR(Paramètres!$B$4))*12+MONTH(A32)-MONTH(Paramètres!$B$4)+1)</f>
        <v/>
      </c>
      <c r="K32" s="12">
        <f>IF(D32="","",IFERROR(INDEX(Paramètres!$C$10:$C$45,MATCH(D32,Paramètres!$E$10:$E$45,0)),"?"))</f>
        <v/>
      </c>
      <c r="L32" s="12">
        <f>IF(A32="","",IF(AND(G32&lt;&gt;"",H32&lt;&gt;""),"Recette ET dépense",IF(D32="","Catégorie manquante",IF(K32="?","Catégorie inconnue",IF(OR(AND(K32="Produit",H32&lt;&gt;""),AND(K32="Charge",G32&lt;&gt;"")),"Sens inhabituel","")))))</f>
        <v/>
      </c>
    </row>
    <row r="33">
      <c r="A33" s="10" t="n">
        <v>46356</v>
      </c>
      <c r="B33" t="inlineStr">
        <is>
          <t>P029</t>
        </is>
      </c>
      <c r="C33" t="inlineStr">
        <is>
          <t>Petit matériel d’animation</t>
        </is>
      </c>
      <c r="D33" t="inlineStr">
        <is>
          <t>606 - Achats non stockés (fournitures, petit matériel, énergie)</t>
        </is>
      </c>
      <c r="E33" t="inlineStr">
        <is>
          <t>Fonctionnement</t>
        </is>
      </c>
      <c r="F33" t="inlineStr">
        <is>
          <t>Caisse</t>
        </is>
      </c>
      <c r="G33" s="11" t="n"/>
      <c r="H33" s="11" t="n">
        <v>45</v>
      </c>
      <c r="J33" s="12">
        <f>IF(A33="","",(YEAR(A33)-YEAR(Paramètres!$B$4))*12+MONTH(A33)-MONTH(Paramètres!$B$4)+1)</f>
        <v/>
      </c>
      <c r="K33" s="12">
        <f>IF(D33="","",IFERROR(INDEX(Paramètres!$C$10:$C$45,MATCH(D33,Paramètres!$E$10:$E$45,0)),"?"))</f>
        <v/>
      </c>
      <c r="L33" s="12">
        <f>IF(A33="","",IF(AND(G33&lt;&gt;"",H33&lt;&gt;""),"Recette ET dépense",IF(D33="","Catégorie manquante",IF(K33="?","Catégorie inconnue",IF(OR(AND(K33="Produit",H33&lt;&gt;""),AND(K33="Charge",G33&lt;&gt;"")),"Sens inhabituel","")))))</f>
        <v/>
      </c>
    </row>
    <row r="34">
      <c r="A34" s="10" t="n">
        <v>46371</v>
      </c>
      <c r="B34" t="inlineStr">
        <is>
          <t>P030</t>
        </is>
      </c>
      <c r="C34" t="inlineStr">
        <is>
          <t>Repas de fin d’année des bénévoles</t>
        </is>
      </c>
      <c r="D34" t="inlineStr">
        <is>
          <t>625 - Déplacements, missions, réceptions</t>
        </is>
      </c>
      <c r="E34" t="inlineStr">
        <is>
          <t>Fonctionnement</t>
        </is>
      </c>
      <c r="F34" t="inlineStr">
        <is>
          <t>Banque</t>
        </is>
      </c>
      <c r="G34" s="11" t="n"/>
      <c r="H34" s="11" t="n">
        <v>310</v>
      </c>
      <c r="I34" t="inlineStr">
        <is>
          <t>O</t>
        </is>
      </c>
      <c r="J34" s="12">
        <f>IF(A34="","",(YEAR(A34)-YEAR(Paramètres!$B$4))*12+MONTH(A34)-MONTH(Paramètres!$B$4)+1)</f>
        <v/>
      </c>
      <c r="K34" s="12">
        <f>IF(D34="","",IFERROR(INDEX(Paramètres!$C$10:$C$45,MATCH(D34,Paramètres!$E$10:$E$45,0)),"?"))</f>
        <v/>
      </c>
      <c r="L34" s="12">
        <f>IF(A34="","",IF(AND(G34&lt;&gt;"",H34&lt;&gt;""),"Recette ET dépense",IF(D34="","Catégorie manquante",IF(K34="?","Catégorie inconnue",IF(OR(AND(K34="Produit",H34&lt;&gt;""),AND(K34="Charge",G34&lt;&gt;"")),"Sens inhabituel","")))))</f>
        <v/>
      </c>
    </row>
    <row r="35">
      <c r="A35" s="10" t="n">
        <v>46384</v>
      </c>
      <c r="B35" t="inlineStr">
        <is>
          <t>P031</t>
        </is>
      </c>
      <c r="C35" t="inlineStr">
        <is>
          <t>Chèque pour des bacs de culture (non encaissé)</t>
        </is>
      </c>
      <c r="D35" t="inlineStr">
        <is>
          <t>606 - Achats non stockés (fournitures, petit matériel, énergie)</t>
        </is>
      </c>
      <c r="E35" t="inlineStr">
        <is>
          <t>Jardin partagé</t>
        </is>
      </c>
      <c r="F35" t="inlineStr">
        <is>
          <t>Banque</t>
        </is>
      </c>
      <c r="G35" s="11" t="n"/>
      <c r="H35" s="11" t="n">
        <v>180</v>
      </c>
      <c r="J35" s="12">
        <f>IF(A35="","",(YEAR(A35)-YEAR(Paramètres!$B$4))*12+MONTH(A35)-MONTH(Paramètres!$B$4)+1)</f>
        <v/>
      </c>
      <c r="K35" s="12">
        <f>IF(D35="","",IFERROR(INDEX(Paramètres!$C$10:$C$45,MATCH(D35,Paramètres!$E$10:$E$45,0)),"?"))</f>
        <v/>
      </c>
      <c r="L35" s="12">
        <f>IF(A35="","",IF(AND(G35&lt;&gt;"",H35&lt;&gt;""),"Recette ET dépense",IF(D35="","Catégorie manquante",IF(K35="?","Catégorie inconnue",IF(OR(AND(K35="Produit",H35&lt;&gt;""),AND(K35="Charge",G35&lt;&gt;"")),"Sens inhabituel","")))))</f>
        <v/>
      </c>
    </row>
    <row r="36">
      <c r="A36" s="10" t="n">
        <v>46387</v>
      </c>
      <c r="B36" t="inlineStr">
        <is>
          <t>P032</t>
        </is>
      </c>
      <c r="C36" t="inlineStr">
        <is>
          <t>Intérêts du livret</t>
        </is>
      </c>
      <c r="D36" t="inlineStr">
        <is>
          <t>76 - Produits financiers (intérêts du livret)</t>
        </is>
      </c>
      <c r="E36" t="inlineStr">
        <is>
          <t>Fonctionnement</t>
        </is>
      </c>
      <c r="F36" t="inlineStr">
        <is>
          <t>Banque</t>
        </is>
      </c>
      <c r="G36" s="11" t="n">
        <v>24</v>
      </c>
      <c r="H36" s="11" t="n"/>
      <c r="I36" t="inlineStr">
        <is>
          <t>O</t>
        </is>
      </c>
      <c r="J36" s="12">
        <f>IF(A36="","",(YEAR(A36)-YEAR(Paramètres!$B$4))*12+MONTH(A36)-MONTH(Paramètres!$B$4)+1)</f>
        <v/>
      </c>
      <c r="K36" s="12">
        <f>IF(D36="","",IFERROR(INDEX(Paramètres!$C$10:$C$45,MATCH(D36,Paramètres!$E$10:$E$45,0)),"?"))</f>
        <v/>
      </c>
      <c r="L36" s="12">
        <f>IF(A36="","",IF(AND(G36&lt;&gt;"",H36&lt;&gt;""),"Recette ET dépense",IF(D36="","Catégorie manquante",IF(K36="?","Catégorie inconnue",IF(OR(AND(K36="Produit",H36&lt;&gt;""),AND(K36="Charge",G36&lt;&gt;"")),"Sens inhabituel","")))))</f>
        <v/>
      </c>
    </row>
    <row r="37">
      <c r="A37" s="10" t="n"/>
      <c r="G37" s="11" t="n"/>
      <c r="H37" s="11" t="n"/>
      <c r="J37" s="12">
        <f>IF(A37="","",(YEAR(A37)-YEAR(Paramètres!$B$4))*12+MONTH(A37)-MONTH(Paramètres!$B$4)+1)</f>
        <v/>
      </c>
      <c r="K37" s="12">
        <f>IF(D37="","",IFERROR(INDEX(Paramètres!$C$10:$C$45,MATCH(D37,Paramètres!$E$10:$E$45,0)),"?"))</f>
        <v/>
      </c>
      <c r="L37" s="12">
        <f>IF(A37="","",IF(AND(G37&lt;&gt;"",H37&lt;&gt;""),"Recette ET dépense",IF(D37="","Catégorie manquante",IF(K37="?","Catégorie inconnue",IF(OR(AND(K37="Produit",H37&lt;&gt;""),AND(K37="Charge",G37&lt;&gt;"")),"Sens inhabituel","")))))</f>
        <v/>
      </c>
    </row>
    <row r="38">
      <c r="A38" s="10" t="n"/>
      <c r="G38" s="11" t="n"/>
      <c r="H38" s="11" t="n"/>
      <c r="J38" s="12">
        <f>IF(A38="","",(YEAR(A38)-YEAR(Paramètres!$B$4))*12+MONTH(A38)-MONTH(Paramètres!$B$4)+1)</f>
        <v/>
      </c>
      <c r="K38" s="12">
        <f>IF(D38="","",IFERROR(INDEX(Paramètres!$C$10:$C$45,MATCH(D38,Paramètres!$E$10:$E$45,0)),"?"))</f>
        <v/>
      </c>
      <c r="L38" s="12">
        <f>IF(A38="","",IF(AND(G38&lt;&gt;"",H38&lt;&gt;""),"Recette ET dépense",IF(D38="","Catégorie manquante",IF(K38="?","Catégorie inconnue",IF(OR(AND(K38="Produit",H38&lt;&gt;""),AND(K38="Charge",G38&lt;&gt;"")),"Sens inhabituel","")))))</f>
        <v/>
      </c>
    </row>
    <row r="39">
      <c r="A39" s="10" t="n"/>
      <c r="G39" s="11" t="n"/>
      <c r="H39" s="11" t="n"/>
      <c r="J39" s="12">
        <f>IF(A39="","",(YEAR(A39)-YEAR(Paramètres!$B$4))*12+MONTH(A39)-MONTH(Paramètres!$B$4)+1)</f>
        <v/>
      </c>
      <c r="K39" s="12">
        <f>IF(D39="","",IFERROR(INDEX(Paramètres!$C$10:$C$45,MATCH(D39,Paramètres!$E$10:$E$45,0)),"?"))</f>
        <v/>
      </c>
      <c r="L39" s="12">
        <f>IF(A39="","",IF(AND(G39&lt;&gt;"",H39&lt;&gt;""),"Recette ET dépense",IF(D39="","Catégorie manquante",IF(K39="?","Catégorie inconnue",IF(OR(AND(K39="Produit",H39&lt;&gt;""),AND(K39="Charge",G39&lt;&gt;"")),"Sens inhabituel","")))))</f>
        <v/>
      </c>
    </row>
    <row r="40">
      <c r="A40" s="10" t="n"/>
      <c r="G40" s="11" t="n"/>
      <c r="H40" s="11" t="n"/>
      <c r="J40" s="12">
        <f>IF(A40="","",(YEAR(A40)-YEAR(Paramètres!$B$4))*12+MONTH(A40)-MONTH(Paramètres!$B$4)+1)</f>
        <v/>
      </c>
      <c r="K40" s="12">
        <f>IF(D40="","",IFERROR(INDEX(Paramètres!$C$10:$C$45,MATCH(D40,Paramètres!$E$10:$E$45,0)),"?"))</f>
        <v/>
      </c>
      <c r="L40" s="12">
        <f>IF(A40="","",IF(AND(G40&lt;&gt;"",H40&lt;&gt;""),"Recette ET dépense",IF(D40="","Catégorie manquante",IF(K40="?","Catégorie inconnue",IF(OR(AND(K40="Produit",H40&lt;&gt;""),AND(K40="Charge",G40&lt;&gt;"")),"Sens inhabituel","")))))</f>
        <v/>
      </c>
    </row>
    <row r="41">
      <c r="A41" s="10" t="n"/>
      <c r="G41" s="11" t="n"/>
      <c r="H41" s="11" t="n"/>
      <c r="J41" s="12">
        <f>IF(A41="","",(YEAR(A41)-YEAR(Paramètres!$B$4))*12+MONTH(A41)-MONTH(Paramètres!$B$4)+1)</f>
        <v/>
      </c>
      <c r="K41" s="12">
        <f>IF(D41="","",IFERROR(INDEX(Paramètres!$C$10:$C$45,MATCH(D41,Paramètres!$E$10:$E$45,0)),"?"))</f>
        <v/>
      </c>
      <c r="L41" s="12">
        <f>IF(A41="","",IF(AND(G41&lt;&gt;"",H41&lt;&gt;""),"Recette ET dépense",IF(D41="","Catégorie manquante",IF(K41="?","Catégorie inconnue",IF(OR(AND(K41="Produit",H41&lt;&gt;""),AND(K41="Charge",G41&lt;&gt;"")),"Sens inhabituel","")))))</f>
        <v/>
      </c>
    </row>
    <row r="42">
      <c r="A42" s="10" t="n"/>
      <c r="G42" s="11" t="n"/>
      <c r="H42" s="11" t="n"/>
      <c r="J42" s="12">
        <f>IF(A42="","",(YEAR(A42)-YEAR(Paramètres!$B$4))*12+MONTH(A42)-MONTH(Paramètres!$B$4)+1)</f>
        <v/>
      </c>
      <c r="K42" s="12">
        <f>IF(D42="","",IFERROR(INDEX(Paramètres!$C$10:$C$45,MATCH(D42,Paramètres!$E$10:$E$45,0)),"?"))</f>
        <v/>
      </c>
      <c r="L42" s="12">
        <f>IF(A42="","",IF(AND(G42&lt;&gt;"",H42&lt;&gt;""),"Recette ET dépense",IF(D42="","Catégorie manquante",IF(K42="?","Catégorie inconnue",IF(OR(AND(K42="Produit",H42&lt;&gt;""),AND(K42="Charge",G42&lt;&gt;"")),"Sens inhabituel","")))))</f>
        <v/>
      </c>
    </row>
    <row r="43">
      <c r="A43" s="10" t="n"/>
      <c r="G43" s="11" t="n"/>
      <c r="H43" s="11" t="n"/>
      <c r="J43" s="12">
        <f>IF(A43="","",(YEAR(A43)-YEAR(Paramètres!$B$4))*12+MONTH(A43)-MONTH(Paramètres!$B$4)+1)</f>
        <v/>
      </c>
      <c r="K43" s="12">
        <f>IF(D43="","",IFERROR(INDEX(Paramètres!$C$10:$C$45,MATCH(D43,Paramètres!$E$10:$E$45,0)),"?"))</f>
        <v/>
      </c>
      <c r="L43" s="12">
        <f>IF(A43="","",IF(AND(G43&lt;&gt;"",H43&lt;&gt;""),"Recette ET dépense",IF(D43="","Catégorie manquante",IF(K43="?","Catégorie inconnue",IF(OR(AND(K43="Produit",H43&lt;&gt;""),AND(K43="Charge",G43&lt;&gt;"")),"Sens inhabituel","")))))</f>
        <v/>
      </c>
    </row>
    <row r="44">
      <c r="A44" s="10" t="n"/>
      <c r="G44" s="11" t="n"/>
      <c r="H44" s="11" t="n"/>
      <c r="J44" s="12">
        <f>IF(A44="","",(YEAR(A44)-YEAR(Paramètres!$B$4))*12+MONTH(A44)-MONTH(Paramètres!$B$4)+1)</f>
        <v/>
      </c>
      <c r="K44" s="12">
        <f>IF(D44="","",IFERROR(INDEX(Paramètres!$C$10:$C$45,MATCH(D44,Paramètres!$E$10:$E$45,0)),"?"))</f>
        <v/>
      </c>
      <c r="L44" s="12">
        <f>IF(A44="","",IF(AND(G44&lt;&gt;"",H44&lt;&gt;""),"Recette ET dépense",IF(D44="","Catégorie manquante",IF(K44="?","Catégorie inconnue",IF(OR(AND(K44="Produit",H44&lt;&gt;""),AND(K44="Charge",G44&lt;&gt;"")),"Sens inhabituel","")))))</f>
        <v/>
      </c>
    </row>
    <row r="45">
      <c r="A45" s="10" t="n"/>
      <c r="G45" s="11" t="n"/>
      <c r="H45" s="11" t="n"/>
      <c r="J45" s="12">
        <f>IF(A45="","",(YEAR(A45)-YEAR(Paramètres!$B$4))*12+MONTH(A45)-MONTH(Paramètres!$B$4)+1)</f>
        <v/>
      </c>
      <c r="K45" s="12">
        <f>IF(D45="","",IFERROR(INDEX(Paramètres!$C$10:$C$45,MATCH(D45,Paramètres!$E$10:$E$45,0)),"?"))</f>
        <v/>
      </c>
      <c r="L45" s="12">
        <f>IF(A45="","",IF(AND(G45&lt;&gt;"",H45&lt;&gt;""),"Recette ET dépense",IF(D45="","Catégorie manquante",IF(K45="?","Catégorie inconnue",IF(OR(AND(K45="Produit",H45&lt;&gt;""),AND(K45="Charge",G45&lt;&gt;"")),"Sens inhabituel","")))))</f>
        <v/>
      </c>
    </row>
    <row r="46">
      <c r="A46" s="10" t="n"/>
      <c r="G46" s="11" t="n"/>
      <c r="H46" s="11" t="n"/>
      <c r="J46" s="12">
        <f>IF(A46="","",(YEAR(A46)-YEAR(Paramètres!$B$4))*12+MONTH(A46)-MONTH(Paramètres!$B$4)+1)</f>
        <v/>
      </c>
      <c r="K46" s="12">
        <f>IF(D46="","",IFERROR(INDEX(Paramètres!$C$10:$C$45,MATCH(D46,Paramètres!$E$10:$E$45,0)),"?"))</f>
        <v/>
      </c>
      <c r="L46" s="12">
        <f>IF(A46="","",IF(AND(G46&lt;&gt;"",H46&lt;&gt;""),"Recette ET dépense",IF(D46="","Catégorie manquante",IF(K46="?","Catégorie inconnue",IF(OR(AND(K46="Produit",H46&lt;&gt;""),AND(K46="Charge",G46&lt;&gt;"")),"Sens inhabituel","")))))</f>
        <v/>
      </c>
    </row>
    <row r="47">
      <c r="A47" s="10" t="n"/>
      <c r="G47" s="11" t="n"/>
      <c r="H47" s="11" t="n"/>
      <c r="J47" s="12">
        <f>IF(A47="","",(YEAR(A47)-YEAR(Paramètres!$B$4))*12+MONTH(A47)-MONTH(Paramètres!$B$4)+1)</f>
        <v/>
      </c>
      <c r="K47" s="12">
        <f>IF(D47="","",IFERROR(INDEX(Paramètres!$C$10:$C$45,MATCH(D47,Paramètres!$E$10:$E$45,0)),"?"))</f>
        <v/>
      </c>
      <c r="L47" s="12">
        <f>IF(A47="","",IF(AND(G47&lt;&gt;"",H47&lt;&gt;""),"Recette ET dépense",IF(D47="","Catégorie manquante",IF(K47="?","Catégorie inconnue",IF(OR(AND(K47="Produit",H47&lt;&gt;""),AND(K47="Charge",G47&lt;&gt;"")),"Sens inhabituel","")))))</f>
        <v/>
      </c>
    </row>
    <row r="48">
      <c r="A48" s="10" t="n"/>
      <c r="G48" s="11" t="n"/>
      <c r="H48" s="11" t="n"/>
      <c r="J48" s="12">
        <f>IF(A48="","",(YEAR(A48)-YEAR(Paramètres!$B$4))*12+MONTH(A48)-MONTH(Paramètres!$B$4)+1)</f>
        <v/>
      </c>
      <c r="K48" s="12">
        <f>IF(D48="","",IFERROR(INDEX(Paramètres!$C$10:$C$45,MATCH(D48,Paramètres!$E$10:$E$45,0)),"?"))</f>
        <v/>
      </c>
      <c r="L48" s="12">
        <f>IF(A48="","",IF(AND(G48&lt;&gt;"",H48&lt;&gt;""),"Recette ET dépense",IF(D48="","Catégorie manquante",IF(K48="?","Catégorie inconnue",IF(OR(AND(K48="Produit",H48&lt;&gt;""),AND(K48="Charge",G48&lt;&gt;"")),"Sens inhabituel","")))))</f>
        <v/>
      </c>
    </row>
    <row r="49">
      <c r="A49" s="10" t="n"/>
      <c r="G49" s="11" t="n"/>
      <c r="H49" s="11" t="n"/>
      <c r="J49" s="12">
        <f>IF(A49="","",(YEAR(A49)-YEAR(Paramètres!$B$4))*12+MONTH(A49)-MONTH(Paramètres!$B$4)+1)</f>
        <v/>
      </c>
      <c r="K49" s="12">
        <f>IF(D49="","",IFERROR(INDEX(Paramètres!$C$10:$C$45,MATCH(D49,Paramètres!$E$10:$E$45,0)),"?"))</f>
        <v/>
      </c>
      <c r="L49" s="12">
        <f>IF(A49="","",IF(AND(G49&lt;&gt;"",H49&lt;&gt;""),"Recette ET dépense",IF(D49="","Catégorie manquante",IF(K49="?","Catégorie inconnue",IF(OR(AND(K49="Produit",H49&lt;&gt;""),AND(K49="Charge",G49&lt;&gt;"")),"Sens inhabituel","")))))</f>
        <v/>
      </c>
    </row>
    <row r="50">
      <c r="A50" s="10" t="n"/>
      <c r="G50" s="11" t="n"/>
      <c r="H50" s="11" t="n"/>
      <c r="J50" s="12">
        <f>IF(A50="","",(YEAR(A50)-YEAR(Paramètres!$B$4))*12+MONTH(A50)-MONTH(Paramètres!$B$4)+1)</f>
        <v/>
      </c>
      <c r="K50" s="12">
        <f>IF(D50="","",IFERROR(INDEX(Paramètres!$C$10:$C$45,MATCH(D50,Paramètres!$E$10:$E$45,0)),"?"))</f>
        <v/>
      </c>
      <c r="L50" s="12">
        <f>IF(A50="","",IF(AND(G50&lt;&gt;"",H50&lt;&gt;""),"Recette ET dépense",IF(D50="","Catégorie manquante",IF(K50="?","Catégorie inconnue",IF(OR(AND(K50="Produit",H50&lt;&gt;""),AND(K50="Charge",G50&lt;&gt;"")),"Sens inhabituel","")))))</f>
        <v/>
      </c>
    </row>
    <row r="51">
      <c r="A51" s="10" t="n"/>
      <c r="G51" s="11" t="n"/>
      <c r="H51" s="11" t="n"/>
      <c r="J51" s="12">
        <f>IF(A51="","",(YEAR(A51)-YEAR(Paramètres!$B$4))*12+MONTH(A51)-MONTH(Paramètres!$B$4)+1)</f>
        <v/>
      </c>
      <c r="K51" s="12">
        <f>IF(D51="","",IFERROR(INDEX(Paramètres!$C$10:$C$45,MATCH(D51,Paramètres!$E$10:$E$45,0)),"?"))</f>
        <v/>
      </c>
      <c r="L51" s="12">
        <f>IF(A51="","",IF(AND(G51&lt;&gt;"",H51&lt;&gt;""),"Recette ET dépense",IF(D51="","Catégorie manquante",IF(K51="?","Catégorie inconnue",IF(OR(AND(K51="Produit",H51&lt;&gt;""),AND(K51="Charge",G51&lt;&gt;"")),"Sens inhabituel","")))))</f>
        <v/>
      </c>
    </row>
    <row r="52">
      <c r="A52" s="10" t="n"/>
      <c r="G52" s="11" t="n"/>
      <c r="H52" s="11" t="n"/>
      <c r="J52" s="12">
        <f>IF(A52="","",(YEAR(A52)-YEAR(Paramètres!$B$4))*12+MONTH(A52)-MONTH(Paramètres!$B$4)+1)</f>
        <v/>
      </c>
      <c r="K52" s="12">
        <f>IF(D52="","",IFERROR(INDEX(Paramètres!$C$10:$C$45,MATCH(D52,Paramètres!$E$10:$E$45,0)),"?"))</f>
        <v/>
      </c>
      <c r="L52" s="12">
        <f>IF(A52="","",IF(AND(G52&lt;&gt;"",H52&lt;&gt;""),"Recette ET dépense",IF(D52="","Catégorie manquante",IF(K52="?","Catégorie inconnue",IF(OR(AND(K52="Produit",H52&lt;&gt;""),AND(K52="Charge",G52&lt;&gt;"")),"Sens inhabituel","")))))</f>
        <v/>
      </c>
    </row>
    <row r="53">
      <c r="A53" s="10" t="n"/>
      <c r="G53" s="11" t="n"/>
      <c r="H53" s="11" t="n"/>
      <c r="J53" s="12">
        <f>IF(A53="","",(YEAR(A53)-YEAR(Paramètres!$B$4))*12+MONTH(A53)-MONTH(Paramètres!$B$4)+1)</f>
        <v/>
      </c>
      <c r="K53" s="12">
        <f>IF(D53="","",IFERROR(INDEX(Paramètres!$C$10:$C$45,MATCH(D53,Paramètres!$E$10:$E$45,0)),"?"))</f>
        <v/>
      </c>
      <c r="L53" s="12">
        <f>IF(A53="","",IF(AND(G53&lt;&gt;"",H53&lt;&gt;""),"Recette ET dépense",IF(D53="","Catégorie manquante",IF(K53="?","Catégorie inconnue",IF(OR(AND(K53="Produit",H53&lt;&gt;""),AND(K53="Charge",G53&lt;&gt;"")),"Sens inhabituel","")))))</f>
        <v/>
      </c>
    </row>
    <row r="54">
      <c r="A54" s="10" t="n"/>
      <c r="G54" s="11" t="n"/>
      <c r="H54" s="11" t="n"/>
      <c r="J54" s="12">
        <f>IF(A54="","",(YEAR(A54)-YEAR(Paramètres!$B$4))*12+MONTH(A54)-MONTH(Paramètres!$B$4)+1)</f>
        <v/>
      </c>
      <c r="K54" s="12">
        <f>IF(D54="","",IFERROR(INDEX(Paramètres!$C$10:$C$45,MATCH(D54,Paramètres!$E$10:$E$45,0)),"?"))</f>
        <v/>
      </c>
      <c r="L54" s="12">
        <f>IF(A54="","",IF(AND(G54&lt;&gt;"",H54&lt;&gt;""),"Recette ET dépense",IF(D54="","Catégorie manquante",IF(K54="?","Catégorie inconnue",IF(OR(AND(K54="Produit",H54&lt;&gt;""),AND(K54="Charge",G54&lt;&gt;"")),"Sens inhabituel","")))))</f>
        <v/>
      </c>
    </row>
    <row r="55">
      <c r="A55" s="10" t="n"/>
      <c r="G55" s="11" t="n"/>
      <c r="H55" s="11" t="n"/>
      <c r="J55" s="12">
        <f>IF(A55="","",(YEAR(A55)-YEAR(Paramètres!$B$4))*12+MONTH(A55)-MONTH(Paramètres!$B$4)+1)</f>
        <v/>
      </c>
      <c r="K55" s="12">
        <f>IF(D55="","",IFERROR(INDEX(Paramètres!$C$10:$C$45,MATCH(D55,Paramètres!$E$10:$E$45,0)),"?"))</f>
        <v/>
      </c>
      <c r="L55" s="12">
        <f>IF(A55="","",IF(AND(G55&lt;&gt;"",H55&lt;&gt;""),"Recette ET dépense",IF(D55="","Catégorie manquante",IF(K55="?","Catégorie inconnue",IF(OR(AND(K55="Produit",H55&lt;&gt;""),AND(K55="Charge",G55&lt;&gt;"")),"Sens inhabituel","")))))</f>
        <v/>
      </c>
    </row>
    <row r="56">
      <c r="A56" s="10" t="n"/>
      <c r="G56" s="11" t="n"/>
      <c r="H56" s="11" t="n"/>
      <c r="J56" s="12">
        <f>IF(A56="","",(YEAR(A56)-YEAR(Paramètres!$B$4))*12+MONTH(A56)-MONTH(Paramètres!$B$4)+1)</f>
        <v/>
      </c>
      <c r="K56" s="12">
        <f>IF(D56="","",IFERROR(INDEX(Paramètres!$C$10:$C$45,MATCH(D56,Paramètres!$E$10:$E$45,0)),"?"))</f>
        <v/>
      </c>
      <c r="L56" s="12">
        <f>IF(A56="","",IF(AND(G56&lt;&gt;"",H56&lt;&gt;""),"Recette ET dépense",IF(D56="","Catégorie manquante",IF(K56="?","Catégorie inconnue",IF(OR(AND(K56="Produit",H56&lt;&gt;""),AND(K56="Charge",G56&lt;&gt;"")),"Sens inhabituel","")))))</f>
        <v/>
      </c>
    </row>
    <row r="57">
      <c r="A57" s="10" t="n"/>
      <c r="G57" s="11" t="n"/>
      <c r="H57" s="11" t="n"/>
      <c r="J57" s="12">
        <f>IF(A57="","",(YEAR(A57)-YEAR(Paramètres!$B$4))*12+MONTH(A57)-MONTH(Paramètres!$B$4)+1)</f>
        <v/>
      </c>
      <c r="K57" s="12">
        <f>IF(D57="","",IFERROR(INDEX(Paramètres!$C$10:$C$45,MATCH(D57,Paramètres!$E$10:$E$45,0)),"?"))</f>
        <v/>
      </c>
      <c r="L57" s="12">
        <f>IF(A57="","",IF(AND(G57&lt;&gt;"",H57&lt;&gt;""),"Recette ET dépense",IF(D57="","Catégorie manquante",IF(K57="?","Catégorie inconnue",IF(OR(AND(K57="Produit",H57&lt;&gt;""),AND(K57="Charge",G57&lt;&gt;"")),"Sens inhabituel","")))))</f>
        <v/>
      </c>
    </row>
    <row r="58">
      <c r="A58" s="10" t="n"/>
      <c r="G58" s="11" t="n"/>
      <c r="H58" s="11" t="n"/>
      <c r="J58" s="12">
        <f>IF(A58="","",(YEAR(A58)-YEAR(Paramètres!$B$4))*12+MONTH(A58)-MONTH(Paramètres!$B$4)+1)</f>
        <v/>
      </c>
      <c r="K58" s="12">
        <f>IF(D58="","",IFERROR(INDEX(Paramètres!$C$10:$C$45,MATCH(D58,Paramètres!$E$10:$E$45,0)),"?"))</f>
        <v/>
      </c>
      <c r="L58" s="12">
        <f>IF(A58="","",IF(AND(G58&lt;&gt;"",H58&lt;&gt;""),"Recette ET dépense",IF(D58="","Catégorie manquante",IF(K58="?","Catégorie inconnue",IF(OR(AND(K58="Produit",H58&lt;&gt;""),AND(K58="Charge",G58&lt;&gt;"")),"Sens inhabituel","")))))</f>
        <v/>
      </c>
    </row>
    <row r="59">
      <c r="A59" s="10" t="n"/>
      <c r="G59" s="11" t="n"/>
      <c r="H59" s="11" t="n"/>
      <c r="J59" s="12">
        <f>IF(A59="","",(YEAR(A59)-YEAR(Paramètres!$B$4))*12+MONTH(A59)-MONTH(Paramètres!$B$4)+1)</f>
        <v/>
      </c>
      <c r="K59" s="12">
        <f>IF(D59="","",IFERROR(INDEX(Paramètres!$C$10:$C$45,MATCH(D59,Paramètres!$E$10:$E$45,0)),"?"))</f>
        <v/>
      </c>
      <c r="L59" s="12">
        <f>IF(A59="","",IF(AND(G59&lt;&gt;"",H59&lt;&gt;""),"Recette ET dépense",IF(D59="","Catégorie manquante",IF(K59="?","Catégorie inconnue",IF(OR(AND(K59="Produit",H59&lt;&gt;""),AND(K59="Charge",G59&lt;&gt;"")),"Sens inhabituel","")))))</f>
        <v/>
      </c>
    </row>
    <row r="60">
      <c r="A60" s="10" t="n"/>
      <c r="G60" s="11" t="n"/>
      <c r="H60" s="11" t="n"/>
      <c r="J60" s="12">
        <f>IF(A60="","",(YEAR(A60)-YEAR(Paramètres!$B$4))*12+MONTH(A60)-MONTH(Paramètres!$B$4)+1)</f>
        <v/>
      </c>
      <c r="K60" s="12">
        <f>IF(D60="","",IFERROR(INDEX(Paramètres!$C$10:$C$45,MATCH(D60,Paramètres!$E$10:$E$45,0)),"?"))</f>
        <v/>
      </c>
      <c r="L60" s="12">
        <f>IF(A60="","",IF(AND(G60&lt;&gt;"",H60&lt;&gt;""),"Recette ET dépense",IF(D60="","Catégorie manquante",IF(K60="?","Catégorie inconnue",IF(OR(AND(K60="Produit",H60&lt;&gt;""),AND(K60="Charge",G60&lt;&gt;"")),"Sens inhabituel","")))))</f>
        <v/>
      </c>
    </row>
    <row r="61">
      <c r="A61" s="10" t="n"/>
      <c r="G61" s="11" t="n"/>
      <c r="H61" s="11" t="n"/>
      <c r="J61" s="12">
        <f>IF(A61="","",(YEAR(A61)-YEAR(Paramètres!$B$4))*12+MONTH(A61)-MONTH(Paramètres!$B$4)+1)</f>
        <v/>
      </c>
      <c r="K61" s="12">
        <f>IF(D61="","",IFERROR(INDEX(Paramètres!$C$10:$C$45,MATCH(D61,Paramètres!$E$10:$E$45,0)),"?"))</f>
        <v/>
      </c>
      <c r="L61" s="12">
        <f>IF(A61="","",IF(AND(G61&lt;&gt;"",H61&lt;&gt;""),"Recette ET dépense",IF(D61="","Catégorie manquante",IF(K61="?","Catégorie inconnue",IF(OR(AND(K61="Produit",H61&lt;&gt;""),AND(K61="Charge",G61&lt;&gt;"")),"Sens inhabituel","")))))</f>
        <v/>
      </c>
    </row>
    <row r="62">
      <c r="A62" s="10" t="n"/>
      <c r="G62" s="11" t="n"/>
      <c r="H62" s="11" t="n"/>
      <c r="J62" s="12">
        <f>IF(A62="","",(YEAR(A62)-YEAR(Paramètres!$B$4))*12+MONTH(A62)-MONTH(Paramètres!$B$4)+1)</f>
        <v/>
      </c>
      <c r="K62" s="12">
        <f>IF(D62="","",IFERROR(INDEX(Paramètres!$C$10:$C$45,MATCH(D62,Paramètres!$E$10:$E$45,0)),"?"))</f>
        <v/>
      </c>
      <c r="L62" s="12">
        <f>IF(A62="","",IF(AND(G62&lt;&gt;"",H62&lt;&gt;""),"Recette ET dépense",IF(D62="","Catégorie manquante",IF(K62="?","Catégorie inconnue",IF(OR(AND(K62="Produit",H62&lt;&gt;""),AND(K62="Charge",G62&lt;&gt;"")),"Sens inhabituel","")))))</f>
        <v/>
      </c>
    </row>
    <row r="63">
      <c r="A63" s="10" t="n"/>
      <c r="G63" s="11" t="n"/>
      <c r="H63" s="11" t="n"/>
      <c r="J63" s="12">
        <f>IF(A63="","",(YEAR(A63)-YEAR(Paramètres!$B$4))*12+MONTH(A63)-MONTH(Paramètres!$B$4)+1)</f>
        <v/>
      </c>
      <c r="K63" s="12">
        <f>IF(D63="","",IFERROR(INDEX(Paramètres!$C$10:$C$45,MATCH(D63,Paramètres!$E$10:$E$45,0)),"?"))</f>
        <v/>
      </c>
      <c r="L63" s="12">
        <f>IF(A63="","",IF(AND(G63&lt;&gt;"",H63&lt;&gt;""),"Recette ET dépense",IF(D63="","Catégorie manquante",IF(K63="?","Catégorie inconnue",IF(OR(AND(K63="Produit",H63&lt;&gt;""),AND(K63="Charge",G63&lt;&gt;"")),"Sens inhabituel","")))))</f>
        <v/>
      </c>
    </row>
    <row r="64">
      <c r="A64" s="10" t="n"/>
      <c r="G64" s="11" t="n"/>
      <c r="H64" s="11" t="n"/>
      <c r="J64" s="12">
        <f>IF(A64="","",(YEAR(A64)-YEAR(Paramètres!$B$4))*12+MONTH(A64)-MONTH(Paramètres!$B$4)+1)</f>
        <v/>
      </c>
      <c r="K64" s="12">
        <f>IF(D64="","",IFERROR(INDEX(Paramètres!$C$10:$C$45,MATCH(D64,Paramètres!$E$10:$E$45,0)),"?"))</f>
        <v/>
      </c>
      <c r="L64" s="12">
        <f>IF(A64="","",IF(AND(G64&lt;&gt;"",H64&lt;&gt;""),"Recette ET dépense",IF(D64="","Catégorie manquante",IF(K64="?","Catégorie inconnue",IF(OR(AND(K64="Produit",H64&lt;&gt;""),AND(K64="Charge",G64&lt;&gt;"")),"Sens inhabituel","")))))</f>
        <v/>
      </c>
    </row>
    <row r="65">
      <c r="A65" s="10" t="n"/>
      <c r="G65" s="11" t="n"/>
      <c r="H65" s="11" t="n"/>
      <c r="J65" s="12">
        <f>IF(A65="","",(YEAR(A65)-YEAR(Paramètres!$B$4))*12+MONTH(A65)-MONTH(Paramètres!$B$4)+1)</f>
        <v/>
      </c>
      <c r="K65" s="12">
        <f>IF(D65="","",IFERROR(INDEX(Paramètres!$C$10:$C$45,MATCH(D65,Paramètres!$E$10:$E$45,0)),"?"))</f>
        <v/>
      </c>
      <c r="L65" s="12">
        <f>IF(A65="","",IF(AND(G65&lt;&gt;"",H65&lt;&gt;""),"Recette ET dépense",IF(D65="","Catégorie manquante",IF(K65="?","Catégorie inconnue",IF(OR(AND(K65="Produit",H65&lt;&gt;""),AND(K65="Charge",G65&lt;&gt;"")),"Sens inhabituel","")))))</f>
        <v/>
      </c>
    </row>
    <row r="66">
      <c r="A66" s="10" t="n"/>
      <c r="G66" s="11" t="n"/>
      <c r="H66" s="11" t="n"/>
      <c r="J66" s="12">
        <f>IF(A66="","",(YEAR(A66)-YEAR(Paramètres!$B$4))*12+MONTH(A66)-MONTH(Paramètres!$B$4)+1)</f>
        <v/>
      </c>
      <c r="K66" s="12">
        <f>IF(D66="","",IFERROR(INDEX(Paramètres!$C$10:$C$45,MATCH(D66,Paramètres!$E$10:$E$45,0)),"?"))</f>
        <v/>
      </c>
      <c r="L66" s="12">
        <f>IF(A66="","",IF(AND(G66&lt;&gt;"",H66&lt;&gt;""),"Recette ET dépense",IF(D66="","Catégorie manquante",IF(K66="?","Catégorie inconnue",IF(OR(AND(K66="Produit",H66&lt;&gt;""),AND(K66="Charge",G66&lt;&gt;"")),"Sens inhabituel","")))))</f>
        <v/>
      </c>
    </row>
    <row r="67">
      <c r="A67" s="10" t="n"/>
      <c r="G67" s="11" t="n"/>
      <c r="H67" s="11" t="n"/>
      <c r="J67" s="12">
        <f>IF(A67="","",(YEAR(A67)-YEAR(Paramètres!$B$4))*12+MONTH(A67)-MONTH(Paramètres!$B$4)+1)</f>
        <v/>
      </c>
      <c r="K67" s="12">
        <f>IF(D67="","",IFERROR(INDEX(Paramètres!$C$10:$C$45,MATCH(D67,Paramètres!$E$10:$E$45,0)),"?"))</f>
        <v/>
      </c>
      <c r="L67" s="12">
        <f>IF(A67="","",IF(AND(G67&lt;&gt;"",H67&lt;&gt;""),"Recette ET dépense",IF(D67="","Catégorie manquante",IF(K67="?","Catégorie inconnue",IF(OR(AND(K67="Produit",H67&lt;&gt;""),AND(K67="Charge",G67&lt;&gt;"")),"Sens inhabituel","")))))</f>
        <v/>
      </c>
    </row>
    <row r="68">
      <c r="A68" s="10" t="n"/>
      <c r="G68" s="11" t="n"/>
      <c r="H68" s="11" t="n"/>
      <c r="J68" s="12">
        <f>IF(A68="","",(YEAR(A68)-YEAR(Paramètres!$B$4))*12+MONTH(A68)-MONTH(Paramètres!$B$4)+1)</f>
        <v/>
      </c>
      <c r="K68" s="12">
        <f>IF(D68="","",IFERROR(INDEX(Paramètres!$C$10:$C$45,MATCH(D68,Paramètres!$E$10:$E$45,0)),"?"))</f>
        <v/>
      </c>
      <c r="L68" s="12">
        <f>IF(A68="","",IF(AND(G68&lt;&gt;"",H68&lt;&gt;""),"Recette ET dépense",IF(D68="","Catégorie manquante",IF(K68="?","Catégorie inconnue",IF(OR(AND(K68="Produit",H68&lt;&gt;""),AND(K68="Charge",G68&lt;&gt;"")),"Sens inhabituel","")))))</f>
        <v/>
      </c>
    </row>
    <row r="69">
      <c r="A69" s="10" t="n"/>
      <c r="G69" s="11" t="n"/>
      <c r="H69" s="11" t="n"/>
      <c r="J69" s="12">
        <f>IF(A69="","",(YEAR(A69)-YEAR(Paramètres!$B$4))*12+MONTH(A69)-MONTH(Paramètres!$B$4)+1)</f>
        <v/>
      </c>
      <c r="K69" s="12">
        <f>IF(D69="","",IFERROR(INDEX(Paramètres!$C$10:$C$45,MATCH(D69,Paramètres!$E$10:$E$45,0)),"?"))</f>
        <v/>
      </c>
      <c r="L69" s="12">
        <f>IF(A69="","",IF(AND(G69&lt;&gt;"",H69&lt;&gt;""),"Recette ET dépense",IF(D69="","Catégorie manquante",IF(K69="?","Catégorie inconnue",IF(OR(AND(K69="Produit",H69&lt;&gt;""),AND(K69="Charge",G69&lt;&gt;"")),"Sens inhabituel","")))))</f>
        <v/>
      </c>
    </row>
    <row r="70">
      <c r="A70" s="10" t="n"/>
      <c r="G70" s="11" t="n"/>
      <c r="H70" s="11" t="n"/>
      <c r="J70" s="12">
        <f>IF(A70="","",(YEAR(A70)-YEAR(Paramètres!$B$4))*12+MONTH(A70)-MONTH(Paramètres!$B$4)+1)</f>
        <v/>
      </c>
      <c r="K70" s="12">
        <f>IF(D70="","",IFERROR(INDEX(Paramètres!$C$10:$C$45,MATCH(D70,Paramètres!$E$10:$E$45,0)),"?"))</f>
        <v/>
      </c>
      <c r="L70" s="12">
        <f>IF(A70="","",IF(AND(G70&lt;&gt;"",H70&lt;&gt;""),"Recette ET dépense",IF(D70="","Catégorie manquante",IF(K70="?","Catégorie inconnue",IF(OR(AND(K70="Produit",H70&lt;&gt;""),AND(K70="Charge",G70&lt;&gt;"")),"Sens inhabituel","")))))</f>
        <v/>
      </c>
    </row>
    <row r="71">
      <c r="A71" s="10" t="n"/>
      <c r="G71" s="11" t="n"/>
      <c r="H71" s="11" t="n"/>
      <c r="J71" s="12">
        <f>IF(A71="","",(YEAR(A71)-YEAR(Paramètres!$B$4))*12+MONTH(A71)-MONTH(Paramètres!$B$4)+1)</f>
        <v/>
      </c>
      <c r="K71" s="12">
        <f>IF(D71="","",IFERROR(INDEX(Paramètres!$C$10:$C$45,MATCH(D71,Paramètres!$E$10:$E$45,0)),"?"))</f>
        <v/>
      </c>
      <c r="L71" s="12">
        <f>IF(A71="","",IF(AND(G71&lt;&gt;"",H71&lt;&gt;""),"Recette ET dépense",IF(D71="","Catégorie manquante",IF(K71="?","Catégorie inconnue",IF(OR(AND(K71="Produit",H71&lt;&gt;""),AND(K71="Charge",G71&lt;&gt;"")),"Sens inhabituel","")))))</f>
        <v/>
      </c>
    </row>
    <row r="72">
      <c r="A72" s="10" t="n"/>
      <c r="G72" s="11" t="n"/>
      <c r="H72" s="11" t="n"/>
      <c r="J72" s="12">
        <f>IF(A72="","",(YEAR(A72)-YEAR(Paramètres!$B$4))*12+MONTH(A72)-MONTH(Paramètres!$B$4)+1)</f>
        <v/>
      </c>
      <c r="K72" s="12">
        <f>IF(D72="","",IFERROR(INDEX(Paramètres!$C$10:$C$45,MATCH(D72,Paramètres!$E$10:$E$45,0)),"?"))</f>
        <v/>
      </c>
      <c r="L72" s="12">
        <f>IF(A72="","",IF(AND(G72&lt;&gt;"",H72&lt;&gt;""),"Recette ET dépense",IF(D72="","Catégorie manquante",IF(K72="?","Catégorie inconnue",IF(OR(AND(K72="Produit",H72&lt;&gt;""),AND(K72="Charge",G72&lt;&gt;"")),"Sens inhabituel","")))))</f>
        <v/>
      </c>
    </row>
    <row r="73">
      <c r="A73" s="10" t="n"/>
      <c r="G73" s="11" t="n"/>
      <c r="H73" s="11" t="n"/>
      <c r="J73" s="12">
        <f>IF(A73="","",(YEAR(A73)-YEAR(Paramètres!$B$4))*12+MONTH(A73)-MONTH(Paramètres!$B$4)+1)</f>
        <v/>
      </c>
      <c r="K73" s="12">
        <f>IF(D73="","",IFERROR(INDEX(Paramètres!$C$10:$C$45,MATCH(D73,Paramètres!$E$10:$E$45,0)),"?"))</f>
        <v/>
      </c>
      <c r="L73" s="12">
        <f>IF(A73="","",IF(AND(G73&lt;&gt;"",H73&lt;&gt;""),"Recette ET dépense",IF(D73="","Catégorie manquante",IF(K73="?","Catégorie inconnue",IF(OR(AND(K73="Produit",H73&lt;&gt;""),AND(K73="Charge",G73&lt;&gt;"")),"Sens inhabituel","")))))</f>
        <v/>
      </c>
    </row>
    <row r="74">
      <c r="A74" s="10" t="n"/>
      <c r="G74" s="11" t="n"/>
      <c r="H74" s="11" t="n"/>
      <c r="J74" s="12">
        <f>IF(A74="","",(YEAR(A74)-YEAR(Paramètres!$B$4))*12+MONTH(A74)-MONTH(Paramètres!$B$4)+1)</f>
        <v/>
      </c>
      <c r="K74" s="12">
        <f>IF(D74="","",IFERROR(INDEX(Paramètres!$C$10:$C$45,MATCH(D74,Paramètres!$E$10:$E$45,0)),"?"))</f>
        <v/>
      </c>
      <c r="L74" s="12">
        <f>IF(A74="","",IF(AND(G74&lt;&gt;"",H74&lt;&gt;""),"Recette ET dépense",IF(D74="","Catégorie manquante",IF(K74="?","Catégorie inconnue",IF(OR(AND(K74="Produit",H74&lt;&gt;""),AND(K74="Charge",G74&lt;&gt;"")),"Sens inhabituel","")))))</f>
        <v/>
      </c>
    </row>
    <row r="75">
      <c r="A75" s="10" t="n"/>
      <c r="G75" s="11" t="n"/>
      <c r="H75" s="11" t="n"/>
      <c r="J75" s="12">
        <f>IF(A75="","",(YEAR(A75)-YEAR(Paramètres!$B$4))*12+MONTH(A75)-MONTH(Paramètres!$B$4)+1)</f>
        <v/>
      </c>
      <c r="K75" s="12">
        <f>IF(D75="","",IFERROR(INDEX(Paramètres!$C$10:$C$45,MATCH(D75,Paramètres!$E$10:$E$45,0)),"?"))</f>
        <v/>
      </c>
      <c r="L75" s="12">
        <f>IF(A75="","",IF(AND(G75&lt;&gt;"",H75&lt;&gt;""),"Recette ET dépense",IF(D75="","Catégorie manquante",IF(K75="?","Catégorie inconnue",IF(OR(AND(K75="Produit",H75&lt;&gt;""),AND(K75="Charge",G75&lt;&gt;"")),"Sens inhabituel","")))))</f>
        <v/>
      </c>
    </row>
    <row r="76">
      <c r="A76" s="10" t="n"/>
      <c r="G76" s="11" t="n"/>
      <c r="H76" s="11" t="n"/>
      <c r="J76" s="12">
        <f>IF(A76="","",(YEAR(A76)-YEAR(Paramètres!$B$4))*12+MONTH(A76)-MONTH(Paramètres!$B$4)+1)</f>
        <v/>
      </c>
      <c r="K76" s="12">
        <f>IF(D76="","",IFERROR(INDEX(Paramètres!$C$10:$C$45,MATCH(D76,Paramètres!$E$10:$E$45,0)),"?"))</f>
        <v/>
      </c>
      <c r="L76" s="12">
        <f>IF(A76="","",IF(AND(G76&lt;&gt;"",H76&lt;&gt;""),"Recette ET dépense",IF(D76="","Catégorie manquante",IF(K76="?","Catégorie inconnue",IF(OR(AND(K76="Produit",H76&lt;&gt;""),AND(K76="Charge",G76&lt;&gt;"")),"Sens inhabituel","")))))</f>
        <v/>
      </c>
    </row>
    <row r="77">
      <c r="A77" s="10" t="n"/>
      <c r="G77" s="11" t="n"/>
      <c r="H77" s="11" t="n"/>
      <c r="J77" s="12">
        <f>IF(A77="","",(YEAR(A77)-YEAR(Paramètres!$B$4))*12+MONTH(A77)-MONTH(Paramètres!$B$4)+1)</f>
        <v/>
      </c>
      <c r="K77" s="12">
        <f>IF(D77="","",IFERROR(INDEX(Paramètres!$C$10:$C$45,MATCH(D77,Paramètres!$E$10:$E$45,0)),"?"))</f>
        <v/>
      </c>
      <c r="L77" s="12">
        <f>IF(A77="","",IF(AND(G77&lt;&gt;"",H77&lt;&gt;""),"Recette ET dépense",IF(D77="","Catégorie manquante",IF(K77="?","Catégorie inconnue",IF(OR(AND(K77="Produit",H77&lt;&gt;""),AND(K77="Charge",G77&lt;&gt;"")),"Sens inhabituel","")))))</f>
        <v/>
      </c>
    </row>
    <row r="78">
      <c r="A78" s="10" t="n"/>
      <c r="G78" s="11" t="n"/>
      <c r="H78" s="11" t="n"/>
      <c r="J78" s="12">
        <f>IF(A78="","",(YEAR(A78)-YEAR(Paramètres!$B$4))*12+MONTH(A78)-MONTH(Paramètres!$B$4)+1)</f>
        <v/>
      </c>
      <c r="K78" s="12">
        <f>IF(D78="","",IFERROR(INDEX(Paramètres!$C$10:$C$45,MATCH(D78,Paramètres!$E$10:$E$45,0)),"?"))</f>
        <v/>
      </c>
      <c r="L78" s="12">
        <f>IF(A78="","",IF(AND(G78&lt;&gt;"",H78&lt;&gt;""),"Recette ET dépense",IF(D78="","Catégorie manquante",IF(K78="?","Catégorie inconnue",IF(OR(AND(K78="Produit",H78&lt;&gt;""),AND(K78="Charge",G78&lt;&gt;"")),"Sens inhabituel","")))))</f>
        <v/>
      </c>
    </row>
    <row r="79">
      <c r="A79" s="10" t="n"/>
      <c r="G79" s="11" t="n"/>
      <c r="H79" s="11" t="n"/>
      <c r="J79" s="12">
        <f>IF(A79="","",(YEAR(A79)-YEAR(Paramètres!$B$4))*12+MONTH(A79)-MONTH(Paramètres!$B$4)+1)</f>
        <v/>
      </c>
      <c r="K79" s="12">
        <f>IF(D79="","",IFERROR(INDEX(Paramètres!$C$10:$C$45,MATCH(D79,Paramètres!$E$10:$E$45,0)),"?"))</f>
        <v/>
      </c>
      <c r="L79" s="12">
        <f>IF(A79="","",IF(AND(G79&lt;&gt;"",H79&lt;&gt;""),"Recette ET dépense",IF(D79="","Catégorie manquante",IF(K79="?","Catégorie inconnue",IF(OR(AND(K79="Produit",H79&lt;&gt;""),AND(K79="Charge",G79&lt;&gt;"")),"Sens inhabituel","")))))</f>
        <v/>
      </c>
    </row>
    <row r="80">
      <c r="A80" s="10" t="n"/>
      <c r="G80" s="11" t="n"/>
      <c r="H80" s="11" t="n"/>
      <c r="J80" s="12">
        <f>IF(A80="","",(YEAR(A80)-YEAR(Paramètres!$B$4))*12+MONTH(A80)-MONTH(Paramètres!$B$4)+1)</f>
        <v/>
      </c>
      <c r="K80" s="12">
        <f>IF(D80="","",IFERROR(INDEX(Paramètres!$C$10:$C$45,MATCH(D80,Paramètres!$E$10:$E$45,0)),"?"))</f>
        <v/>
      </c>
      <c r="L80" s="12">
        <f>IF(A80="","",IF(AND(G80&lt;&gt;"",H80&lt;&gt;""),"Recette ET dépense",IF(D80="","Catégorie manquante",IF(K80="?","Catégorie inconnue",IF(OR(AND(K80="Produit",H80&lt;&gt;""),AND(K80="Charge",G80&lt;&gt;"")),"Sens inhabituel","")))))</f>
        <v/>
      </c>
    </row>
    <row r="81">
      <c r="A81" s="10" t="n"/>
      <c r="G81" s="11" t="n"/>
      <c r="H81" s="11" t="n"/>
      <c r="J81" s="12">
        <f>IF(A81="","",(YEAR(A81)-YEAR(Paramètres!$B$4))*12+MONTH(A81)-MONTH(Paramètres!$B$4)+1)</f>
        <v/>
      </c>
      <c r="K81" s="12">
        <f>IF(D81="","",IFERROR(INDEX(Paramètres!$C$10:$C$45,MATCH(D81,Paramètres!$E$10:$E$45,0)),"?"))</f>
        <v/>
      </c>
      <c r="L81" s="12">
        <f>IF(A81="","",IF(AND(G81&lt;&gt;"",H81&lt;&gt;""),"Recette ET dépense",IF(D81="","Catégorie manquante",IF(K81="?","Catégorie inconnue",IF(OR(AND(K81="Produit",H81&lt;&gt;""),AND(K81="Charge",G81&lt;&gt;"")),"Sens inhabituel","")))))</f>
        <v/>
      </c>
    </row>
    <row r="82">
      <c r="A82" s="10" t="n"/>
      <c r="G82" s="11" t="n"/>
      <c r="H82" s="11" t="n"/>
      <c r="J82" s="12">
        <f>IF(A82="","",(YEAR(A82)-YEAR(Paramètres!$B$4))*12+MONTH(A82)-MONTH(Paramètres!$B$4)+1)</f>
        <v/>
      </c>
      <c r="K82" s="12">
        <f>IF(D82="","",IFERROR(INDEX(Paramètres!$C$10:$C$45,MATCH(D82,Paramètres!$E$10:$E$45,0)),"?"))</f>
        <v/>
      </c>
      <c r="L82" s="12">
        <f>IF(A82="","",IF(AND(G82&lt;&gt;"",H82&lt;&gt;""),"Recette ET dépense",IF(D82="","Catégorie manquante",IF(K82="?","Catégorie inconnue",IF(OR(AND(K82="Produit",H82&lt;&gt;""),AND(K82="Charge",G82&lt;&gt;"")),"Sens inhabituel","")))))</f>
        <v/>
      </c>
    </row>
    <row r="83">
      <c r="A83" s="10" t="n"/>
      <c r="G83" s="11" t="n"/>
      <c r="H83" s="11" t="n"/>
      <c r="J83" s="12">
        <f>IF(A83="","",(YEAR(A83)-YEAR(Paramètres!$B$4))*12+MONTH(A83)-MONTH(Paramètres!$B$4)+1)</f>
        <v/>
      </c>
      <c r="K83" s="12">
        <f>IF(D83="","",IFERROR(INDEX(Paramètres!$C$10:$C$45,MATCH(D83,Paramètres!$E$10:$E$45,0)),"?"))</f>
        <v/>
      </c>
      <c r="L83" s="12">
        <f>IF(A83="","",IF(AND(G83&lt;&gt;"",H83&lt;&gt;""),"Recette ET dépense",IF(D83="","Catégorie manquante",IF(K83="?","Catégorie inconnue",IF(OR(AND(K83="Produit",H83&lt;&gt;""),AND(K83="Charge",G83&lt;&gt;"")),"Sens inhabituel","")))))</f>
        <v/>
      </c>
    </row>
    <row r="84">
      <c r="A84" s="10" t="n"/>
      <c r="G84" s="11" t="n"/>
      <c r="H84" s="11" t="n"/>
      <c r="J84" s="12">
        <f>IF(A84="","",(YEAR(A84)-YEAR(Paramètres!$B$4))*12+MONTH(A84)-MONTH(Paramètres!$B$4)+1)</f>
        <v/>
      </c>
      <c r="K84" s="12">
        <f>IF(D84="","",IFERROR(INDEX(Paramètres!$C$10:$C$45,MATCH(D84,Paramètres!$E$10:$E$45,0)),"?"))</f>
        <v/>
      </c>
      <c r="L84" s="12">
        <f>IF(A84="","",IF(AND(G84&lt;&gt;"",H84&lt;&gt;""),"Recette ET dépense",IF(D84="","Catégorie manquante",IF(K84="?","Catégorie inconnue",IF(OR(AND(K84="Produit",H84&lt;&gt;""),AND(K84="Charge",G84&lt;&gt;"")),"Sens inhabituel","")))))</f>
        <v/>
      </c>
    </row>
    <row r="85">
      <c r="A85" s="10" t="n"/>
      <c r="G85" s="11" t="n"/>
      <c r="H85" s="11" t="n"/>
      <c r="J85" s="12">
        <f>IF(A85="","",(YEAR(A85)-YEAR(Paramètres!$B$4))*12+MONTH(A85)-MONTH(Paramètres!$B$4)+1)</f>
        <v/>
      </c>
      <c r="K85" s="12">
        <f>IF(D85="","",IFERROR(INDEX(Paramètres!$C$10:$C$45,MATCH(D85,Paramètres!$E$10:$E$45,0)),"?"))</f>
        <v/>
      </c>
      <c r="L85" s="12">
        <f>IF(A85="","",IF(AND(G85&lt;&gt;"",H85&lt;&gt;""),"Recette ET dépense",IF(D85="","Catégorie manquante",IF(K85="?","Catégorie inconnue",IF(OR(AND(K85="Produit",H85&lt;&gt;""),AND(K85="Charge",G85&lt;&gt;"")),"Sens inhabituel","")))))</f>
        <v/>
      </c>
    </row>
    <row r="86">
      <c r="A86" s="10" t="n"/>
      <c r="G86" s="11" t="n"/>
      <c r="H86" s="11" t="n"/>
      <c r="J86" s="12">
        <f>IF(A86="","",(YEAR(A86)-YEAR(Paramètres!$B$4))*12+MONTH(A86)-MONTH(Paramètres!$B$4)+1)</f>
        <v/>
      </c>
      <c r="K86" s="12">
        <f>IF(D86="","",IFERROR(INDEX(Paramètres!$C$10:$C$45,MATCH(D86,Paramètres!$E$10:$E$45,0)),"?"))</f>
        <v/>
      </c>
      <c r="L86" s="12">
        <f>IF(A86="","",IF(AND(G86&lt;&gt;"",H86&lt;&gt;""),"Recette ET dépense",IF(D86="","Catégorie manquante",IF(K86="?","Catégorie inconnue",IF(OR(AND(K86="Produit",H86&lt;&gt;""),AND(K86="Charge",G86&lt;&gt;"")),"Sens inhabituel","")))))</f>
        <v/>
      </c>
    </row>
    <row r="87">
      <c r="A87" s="10" t="n"/>
      <c r="G87" s="11" t="n"/>
      <c r="H87" s="11" t="n"/>
      <c r="J87" s="12">
        <f>IF(A87="","",(YEAR(A87)-YEAR(Paramètres!$B$4))*12+MONTH(A87)-MONTH(Paramètres!$B$4)+1)</f>
        <v/>
      </c>
      <c r="K87" s="12">
        <f>IF(D87="","",IFERROR(INDEX(Paramètres!$C$10:$C$45,MATCH(D87,Paramètres!$E$10:$E$45,0)),"?"))</f>
        <v/>
      </c>
      <c r="L87" s="12">
        <f>IF(A87="","",IF(AND(G87&lt;&gt;"",H87&lt;&gt;""),"Recette ET dépense",IF(D87="","Catégorie manquante",IF(K87="?","Catégorie inconnue",IF(OR(AND(K87="Produit",H87&lt;&gt;""),AND(K87="Charge",G87&lt;&gt;"")),"Sens inhabituel","")))))</f>
        <v/>
      </c>
    </row>
    <row r="88">
      <c r="A88" s="10" t="n"/>
      <c r="G88" s="11" t="n"/>
      <c r="H88" s="11" t="n"/>
      <c r="J88" s="12">
        <f>IF(A88="","",(YEAR(A88)-YEAR(Paramètres!$B$4))*12+MONTH(A88)-MONTH(Paramètres!$B$4)+1)</f>
        <v/>
      </c>
      <c r="K88" s="12">
        <f>IF(D88="","",IFERROR(INDEX(Paramètres!$C$10:$C$45,MATCH(D88,Paramètres!$E$10:$E$45,0)),"?"))</f>
        <v/>
      </c>
      <c r="L88" s="12">
        <f>IF(A88="","",IF(AND(G88&lt;&gt;"",H88&lt;&gt;""),"Recette ET dépense",IF(D88="","Catégorie manquante",IF(K88="?","Catégorie inconnue",IF(OR(AND(K88="Produit",H88&lt;&gt;""),AND(K88="Charge",G88&lt;&gt;"")),"Sens inhabituel","")))))</f>
        <v/>
      </c>
    </row>
    <row r="89">
      <c r="A89" s="10" t="n"/>
      <c r="G89" s="11" t="n"/>
      <c r="H89" s="11" t="n"/>
      <c r="J89" s="12">
        <f>IF(A89="","",(YEAR(A89)-YEAR(Paramètres!$B$4))*12+MONTH(A89)-MONTH(Paramètres!$B$4)+1)</f>
        <v/>
      </c>
      <c r="K89" s="12">
        <f>IF(D89="","",IFERROR(INDEX(Paramètres!$C$10:$C$45,MATCH(D89,Paramètres!$E$10:$E$45,0)),"?"))</f>
        <v/>
      </c>
      <c r="L89" s="12">
        <f>IF(A89="","",IF(AND(G89&lt;&gt;"",H89&lt;&gt;""),"Recette ET dépense",IF(D89="","Catégorie manquante",IF(K89="?","Catégorie inconnue",IF(OR(AND(K89="Produit",H89&lt;&gt;""),AND(K89="Charge",G89&lt;&gt;"")),"Sens inhabituel","")))))</f>
        <v/>
      </c>
    </row>
    <row r="90">
      <c r="A90" s="10" t="n"/>
      <c r="G90" s="11" t="n"/>
      <c r="H90" s="11" t="n"/>
      <c r="J90" s="12">
        <f>IF(A90="","",(YEAR(A90)-YEAR(Paramètres!$B$4))*12+MONTH(A90)-MONTH(Paramètres!$B$4)+1)</f>
        <v/>
      </c>
      <c r="K90" s="12">
        <f>IF(D90="","",IFERROR(INDEX(Paramètres!$C$10:$C$45,MATCH(D90,Paramètres!$E$10:$E$45,0)),"?"))</f>
        <v/>
      </c>
      <c r="L90" s="12">
        <f>IF(A90="","",IF(AND(G90&lt;&gt;"",H90&lt;&gt;""),"Recette ET dépense",IF(D90="","Catégorie manquante",IF(K90="?","Catégorie inconnue",IF(OR(AND(K90="Produit",H90&lt;&gt;""),AND(K90="Charge",G90&lt;&gt;"")),"Sens inhabituel","")))))</f>
        <v/>
      </c>
    </row>
    <row r="91">
      <c r="A91" s="10" t="n"/>
      <c r="G91" s="11" t="n"/>
      <c r="H91" s="11" t="n"/>
      <c r="J91" s="12">
        <f>IF(A91="","",(YEAR(A91)-YEAR(Paramètres!$B$4))*12+MONTH(A91)-MONTH(Paramètres!$B$4)+1)</f>
        <v/>
      </c>
      <c r="K91" s="12">
        <f>IF(D91="","",IFERROR(INDEX(Paramètres!$C$10:$C$45,MATCH(D91,Paramètres!$E$10:$E$45,0)),"?"))</f>
        <v/>
      </c>
      <c r="L91" s="12">
        <f>IF(A91="","",IF(AND(G91&lt;&gt;"",H91&lt;&gt;""),"Recette ET dépense",IF(D91="","Catégorie manquante",IF(K91="?","Catégorie inconnue",IF(OR(AND(K91="Produit",H91&lt;&gt;""),AND(K91="Charge",G91&lt;&gt;"")),"Sens inhabituel","")))))</f>
        <v/>
      </c>
    </row>
    <row r="92">
      <c r="A92" s="10" t="n"/>
      <c r="G92" s="11" t="n"/>
      <c r="H92" s="11" t="n"/>
      <c r="J92" s="12">
        <f>IF(A92="","",(YEAR(A92)-YEAR(Paramètres!$B$4))*12+MONTH(A92)-MONTH(Paramètres!$B$4)+1)</f>
        <v/>
      </c>
      <c r="K92" s="12">
        <f>IF(D92="","",IFERROR(INDEX(Paramètres!$C$10:$C$45,MATCH(D92,Paramètres!$E$10:$E$45,0)),"?"))</f>
        <v/>
      </c>
      <c r="L92" s="12">
        <f>IF(A92="","",IF(AND(G92&lt;&gt;"",H92&lt;&gt;""),"Recette ET dépense",IF(D92="","Catégorie manquante",IF(K92="?","Catégorie inconnue",IF(OR(AND(K92="Produit",H92&lt;&gt;""),AND(K92="Charge",G92&lt;&gt;"")),"Sens inhabituel","")))))</f>
        <v/>
      </c>
    </row>
    <row r="93">
      <c r="A93" s="10" t="n"/>
      <c r="G93" s="11" t="n"/>
      <c r="H93" s="11" t="n"/>
      <c r="J93" s="12">
        <f>IF(A93="","",(YEAR(A93)-YEAR(Paramètres!$B$4))*12+MONTH(A93)-MONTH(Paramètres!$B$4)+1)</f>
        <v/>
      </c>
      <c r="K93" s="12">
        <f>IF(D93="","",IFERROR(INDEX(Paramètres!$C$10:$C$45,MATCH(D93,Paramètres!$E$10:$E$45,0)),"?"))</f>
        <v/>
      </c>
      <c r="L93" s="12">
        <f>IF(A93="","",IF(AND(G93&lt;&gt;"",H93&lt;&gt;""),"Recette ET dépense",IF(D93="","Catégorie manquante",IF(K93="?","Catégorie inconnue",IF(OR(AND(K93="Produit",H93&lt;&gt;""),AND(K93="Charge",G93&lt;&gt;"")),"Sens inhabituel","")))))</f>
        <v/>
      </c>
    </row>
    <row r="94">
      <c r="A94" s="10" t="n"/>
      <c r="G94" s="11" t="n"/>
      <c r="H94" s="11" t="n"/>
      <c r="J94" s="12">
        <f>IF(A94="","",(YEAR(A94)-YEAR(Paramètres!$B$4))*12+MONTH(A94)-MONTH(Paramètres!$B$4)+1)</f>
        <v/>
      </c>
      <c r="K94" s="12">
        <f>IF(D94="","",IFERROR(INDEX(Paramètres!$C$10:$C$45,MATCH(D94,Paramètres!$E$10:$E$45,0)),"?"))</f>
        <v/>
      </c>
      <c r="L94" s="12">
        <f>IF(A94="","",IF(AND(G94&lt;&gt;"",H94&lt;&gt;""),"Recette ET dépense",IF(D94="","Catégorie manquante",IF(K94="?","Catégorie inconnue",IF(OR(AND(K94="Produit",H94&lt;&gt;""),AND(K94="Charge",G94&lt;&gt;"")),"Sens inhabituel","")))))</f>
        <v/>
      </c>
    </row>
    <row r="95">
      <c r="A95" s="10" t="n"/>
      <c r="G95" s="11" t="n"/>
      <c r="H95" s="11" t="n"/>
      <c r="J95" s="12">
        <f>IF(A95="","",(YEAR(A95)-YEAR(Paramètres!$B$4))*12+MONTH(A95)-MONTH(Paramètres!$B$4)+1)</f>
        <v/>
      </c>
      <c r="K95" s="12">
        <f>IF(D95="","",IFERROR(INDEX(Paramètres!$C$10:$C$45,MATCH(D95,Paramètres!$E$10:$E$45,0)),"?"))</f>
        <v/>
      </c>
      <c r="L95" s="12">
        <f>IF(A95="","",IF(AND(G95&lt;&gt;"",H95&lt;&gt;""),"Recette ET dépense",IF(D95="","Catégorie manquante",IF(K95="?","Catégorie inconnue",IF(OR(AND(K95="Produit",H95&lt;&gt;""),AND(K95="Charge",G95&lt;&gt;"")),"Sens inhabituel","")))))</f>
        <v/>
      </c>
    </row>
    <row r="96">
      <c r="A96" s="10" t="n"/>
      <c r="G96" s="11" t="n"/>
      <c r="H96" s="11" t="n"/>
      <c r="J96" s="12">
        <f>IF(A96="","",(YEAR(A96)-YEAR(Paramètres!$B$4))*12+MONTH(A96)-MONTH(Paramètres!$B$4)+1)</f>
        <v/>
      </c>
      <c r="K96" s="12">
        <f>IF(D96="","",IFERROR(INDEX(Paramètres!$C$10:$C$45,MATCH(D96,Paramètres!$E$10:$E$45,0)),"?"))</f>
        <v/>
      </c>
      <c r="L96" s="12">
        <f>IF(A96="","",IF(AND(G96&lt;&gt;"",H96&lt;&gt;""),"Recette ET dépense",IF(D96="","Catégorie manquante",IF(K96="?","Catégorie inconnue",IF(OR(AND(K96="Produit",H96&lt;&gt;""),AND(K96="Charge",G96&lt;&gt;"")),"Sens inhabituel","")))))</f>
        <v/>
      </c>
    </row>
    <row r="97">
      <c r="A97" s="10" t="n"/>
      <c r="G97" s="11" t="n"/>
      <c r="H97" s="11" t="n"/>
      <c r="J97" s="12">
        <f>IF(A97="","",(YEAR(A97)-YEAR(Paramètres!$B$4))*12+MONTH(A97)-MONTH(Paramètres!$B$4)+1)</f>
        <v/>
      </c>
      <c r="K97" s="12">
        <f>IF(D97="","",IFERROR(INDEX(Paramètres!$C$10:$C$45,MATCH(D97,Paramètres!$E$10:$E$45,0)),"?"))</f>
        <v/>
      </c>
      <c r="L97" s="12">
        <f>IF(A97="","",IF(AND(G97&lt;&gt;"",H97&lt;&gt;""),"Recette ET dépense",IF(D97="","Catégorie manquante",IF(K97="?","Catégorie inconnue",IF(OR(AND(K97="Produit",H97&lt;&gt;""),AND(K97="Charge",G97&lt;&gt;"")),"Sens inhabituel","")))))</f>
        <v/>
      </c>
    </row>
    <row r="98">
      <c r="A98" s="10" t="n"/>
      <c r="G98" s="11" t="n"/>
      <c r="H98" s="11" t="n"/>
      <c r="J98" s="12">
        <f>IF(A98="","",(YEAR(A98)-YEAR(Paramètres!$B$4))*12+MONTH(A98)-MONTH(Paramètres!$B$4)+1)</f>
        <v/>
      </c>
      <c r="K98" s="12">
        <f>IF(D98="","",IFERROR(INDEX(Paramètres!$C$10:$C$45,MATCH(D98,Paramètres!$E$10:$E$45,0)),"?"))</f>
        <v/>
      </c>
      <c r="L98" s="12">
        <f>IF(A98="","",IF(AND(G98&lt;&gt;"",H98&lt;&gt;""),"Recette ET dépense",IF(D98="","Catégorie manquante",IF(K98="?","Catégorie inconnue",IF(OR(AND(K98="Produit",H98&lt;&gt;""),AND(K98="Charge",G98&lt;&gt;"")),"Sens inhabituel","")))))</f>
        <v/>
      </c>
    </row>
    <row r="99">
      <c r="A99" s="10" t="n"/>
      <c r="G99" s="11" t="n"/>
      <c r="H99" s="11" t="n"/>
      <c r="J99" s="12">
        <f>IF(A99="","",(YEAR(A99)-YEAR(Paramètres!$B$4))*12+MONTH(A99)-MONTH(Paramètres!$B$4)+1)</f>
        <v/>
      </c>
      <c r="K99" s="12">
        <f>IF(D99="","",IFERROR(INDEX(Paramètres!$C$10:$C$45,MATCH(D99,Paramètres!$E$10:$E$45,0)),"?"))</f>
        <v/>
      </c>
      <c r="L99" s="12">
        <f>IF(A99="","",IF(AND(G99&lt;&gt;"",H99&lt;&gt;""),"Recette ET dépense",IF(D99="","Catégorie manquante",IF(K99="?","Catégorie inconnue",IF(OR(AND(K99="Produit",H99&lt;&gt;""),AND(K99="Charge",G99&lt;&gt;"")),"Sens inhabituel","")))))</f>
        <v/>
      </c>
    </row>
    <row r="100">
      <c r="A100" s="10" t="n"/>
      <c r="G100" s="11" t="n"/>
      <c r="H100" s="11" t="n"/>
      <c r="J100" s="12">
        <f>IF(A100="","",(YEAR(A100)-YEAR(Paramètres!$B$4))*12+MONTH(A100)-MONTH(Paramètres!$B$4)+1)</f>
        <v/>
      </c>
      <c r="K100" s="12">
        <f>IF(D100="","",IFERROR(INDEX(Paramètres!$C$10:$C$45,MATCH(D100,Paramètres!$E$10:$E$45,0)),"?"))</f>
        <v/>
      </c>
      <c r="L100" s="12">
        <f>IF(A100="","",IF(AND(G100&lt;&gt;"",H100&lt;&gt;""),"Recette ET dépense",IF(D100="","Catégorie manquante",IF(K100="?","Catégorie inconnue",IF(OR(AND(K100="Produit",H100&lt;&gt;""),AND(K100="Charge",G100&lt;&gt;"")),"Sens inhabituel","")))))</f>
        <v/>
      </c>
    </row>
    <row r="101">
      <c r="A101" s="10" t="n"/>
      <c r="G101" s="11" t="n"/>
      <c r="H101" s="11" t="n"/>
      <c r="J101" s="12">
        <f>IF(A101="","",(YEAR(A101)-YEAR(Paramètres!$B$4))*12+MONTH(A101)-MONTH(Paramètres!$B$4)+1)</f>
        <v/>
      </c>
      <c r="K101" s="12">
        <f>IF(D101="","",IFERROR(INDEX(Paramètres!$C$10:$C$45,MATCH(D101,Paramètres!$E$10:$E$45,0)),"?"))</f>
        <v/>
      </c>
      <c r="L101" s="12">
        <f>IF(A101="","",IF(AND(G101&lt;&gt;"",H101&lt;&gt;""),"Recette ET dépense",IF(D101="","Catégorie manquante",IF(K101="?","Catégorie inconnue",IF(OR(AND(K101="Produit",H101&lt;&gt;""),AND(K101="Charge",G101&lt;&gt;"")),"Sens inhabituel","")))))</f>
        <v/>
      </c>
    </row>
    <row r="102">
      <c r="A102" s="10" t="n"/>
      <c r="G102" s="11" t="n"/>
      <c r="H102" s="11" t="n"/>
      <c r="J102" s="12">
        <f>IF(A102="","",(YEAR(A102)-YEAR(Paramètres!$B$4))*12+MONTH(A102)-MONTH(Paramètres!$B$4)+1)</f>
        <v/>
      </c>
      <c r="K102" s="12">
        <f>IF(D102="","",IFERROR(INDEX(Paramètres!$C$10:$C$45,MATCH(D102,Paramètres!$E$10:$E$45,0)),"?"))</f>
        <v/>
      </c>
      <c r="L102" s="12">
        <f>IF(A102="","",IF(AND(G102&lt;&gt;"",H102&lt;&gt;""),"Recette ET dépense",IF(D102="","Catégorie manquante",IF(K102="?","Catégorie inconnue",IF(OR(AND(K102="Produit",H102&lt;&gt;""),AND(K102="Charge",G102&lt;&gt;"")),"Sens inhabituel","")))))</f>
        <v/>
      </c>
    </row>
    <row r="103">
      <c r="A103" s="10" t="n"/>
      <c r="G103" s="11" t="n"/>
      <c r="H103" s="11" t="n"/>
      <c r="J103" s="12">
        <f>IF(A103="","",(YEAR(A103)-YEAR(Paramètres!$B$4))*12+MONTH(A103)-MONTH(Paramètres!$B$4)+1)</f>
        <v/>
      </c>
      <c r="K103" s="12">
        <f>IF(D103="","",IFERROR(INDEX(Paramètres!$C$10:$C$45,MATCH(D103,Paramètres!$E$10:$E$45,0)),"?"))</f>
        <v/>
      </c>
      <c r="L103" s="12">
        <f>IF(A103="","",IF(AND(G103&lt;&gt;"",H103&lt;&gt;""),"Recette ET dépense",IF(D103="","Catégorie manquante",IF(K103="?","Catégorie inconnue",IF(OR(AND(K103="Produit",H103&lt;&gt;""),AND(K103="Charge",G103&lt;&gt;"")),"Sens inhabituel","")))))</f>
        <v/>
      </c>
    </row>
    <row r="104">
      <c r="A104" s="10" t="n"/>
      <c r="G104" s="11" t="n"/>
      <c r="H104" s="11" t="n"/>
      <c r="J104" s="12">
        <f>IF(A104="","",(YEAR(A104)-YEAR(Paramètres!$B$4))*12+MONTH(A104)-MONTH(Paramètres!$B$4)+1)</f>
        <v/>
      </c>
      <c r="K104" s="12">
        <f>IF(D104="","",IFERROR(INDEX(Paramètres!$C$10:$C$45,MATCH(D104,Paramètres!$E$10:$E$45,0)),"?"))</f>
        <v/>
      </c>
      <c r="L104" s="12">
        <f>IF(A104="","",IF(AND(G104&lt;&gt;"",H104&lt;&gt;""),"Recette ET dépense",IF(D104="","Catégorie manquante",IF(K104="?","Catégorie inconnue",IF(OR(AND(K104="Produit",H104&lt;&gt;""),AND(K104="Charge",G104&lt;&gt;"")),"Sens inhabituel","")))))</f>
        <v/>
      </c>
    </row>
    <row r="105">
      <c r="A105" s="10" t="n"/>
      <c r="G105" s="11" t="n"/>
      <c r="H105" s="11" t="n"/>
      <c r="J105" s="12">
        <f>IF(A105="","",(YEAR(A105)-YEAR(Paramètres!$B$4))*12+MONTH(A105)-MONTH(Paramètres!$B$4)+1)</f>
        <v/>
      </c>
      <c r="K105" s="12">
        <f>IF(D105="","",IFERROR(INDEX(Paramètres!$C$10:$C$45,MATCH(D105,Paramètres!$E$10:$E$45,0)),"?"))</f>
        <v/>
      </c>
      <c r="L105" s="12">
        <f>IF(A105="","",IF(AND(G105&lt;&gt;"",H105&lt;&gt;""),"Recette ET dépense",IF(D105="","Catégorie manquante",IF(K105="?","Catégorie inconnue",IF(OR(AND(K105="Produit",H105&lt;&gt;""),AND(K105="Charge",G105&lt;&gt;"")),"Sens inhabituel","")))))</f>
        <v/>
      </c>
    </row>
    <row r="106">
      <c r="A106" s="10" t="n"/>
      <c r="G106" s="11" t="n"/>
      <c r="H106" s="11" t="n"/>
      <c r="J106" s="12">
        <f>IF(A106="","",(YEAR(A106)-YEAR(Paramètres!$B$4))*12+MONTH(A106)-MONTH(Paramètres!$B$4)+1)</f>
        <v/>
      </c>
      <c r="K106" s="12">
        <f>IF(D106="","",IFERROR(INDEX(Paramètres!$C$10:$C$45,MATCH(D106,Paramètres!$E$10:$E$45,0)),"?"))</f>
        <v/>
      </c>
      <c r="L106" s="12">
        <f>IF(A106="","",IF(AND(G106&lt;&gt;"",H106&lt;&gt;""),"Recette ET dépense",IF(D106="","Catégorie manquante",IF(K106="?","Catégorie inconnue",IF(OR(AND(K106="Produit",H106&lt;&gt;""),AND(K106="Charge",G106&lt;&gt;"")),"Sens inhabituel","")))))</f>
        <v/>
      </c>
    </row>
    <row r="107">
      <c r="A107" s="10" t="n"/>
      <c r="G107" s="11" t="n"/>
      <c r="H107" s="11" t="n"/>
      <c r="J107" s="12">
        <f>IF(A107="","",(YEAR(A107)-YEAR(Paramètres!$B$4))*12+MONTH(A107)-MONTH(Paramètres!$B$4)+1)</f>
        <v/>
      </c>
      <c r="K107" s="12">
        <f>IF(D107="","",IFERROR(INDEX(Paramètres!$C$10:$C$45,MATCH(D107,Paramètres!$E$10:$E$45,0)),"?"))</f>
        <v/>
      </c>
      <c r="L107" s="12">
        <f>IF(A107="","",IF(AND(G107&lt;&gt;"",H107&lt;&gt;""),"Recette ET dépense",IF(D107="","Catégorie manquante",IF(K107="?","Catégorie inconnue",IF(OR(AND(K107="Produit",H107&lt;&gt;""),AND(K107="Charge",G107&lt;&gt;"")),"Sens inhabituel","")))))</f>
        <v/>
      </c>
    </row>
    <row r="108">
      <c r="A108" s="10" t="n"/>
      <c r="G108" s="11" t="n"/>
      <c r="H108" s="11" t="n"/>
      <c r="J108" s="12">
        <f>IF(A108="","",(YEAR(A108)-YEAR(Paramètres!$B$4))*12+MONTH(A108)-MONTH(Paramètres!$B$4)+1)</f>
        <v/>
      </c>
      <c r="K108" s="12">
        <f>IF(D108="","",IFERROR(INDEX(Paramètres!$C$10:$C$45,MATCH(D108,Paramètres!$E$10:$E$45,0)),"?"))</f>
        <v/>
      </c>
      <c r="L108" s="12">
        <f>IF(A108="","",IF(AND(G108&lt;&gt;"",H108&lt;&gt;""),"Recette ET dépense",IF(D108="","Catégorie manquante",IF(K108="?","Catégorie inconnue",IF(OR(AND(K108="Produit",H108&lt;&gt;""),AND(K108="Charge",G108&lt;&gt;"")),"Sens inhabituel","")))))</f>
        <v/>
      </c>
    </row>
    <row r="109">
      <c r="A109" s="10" t="n"/>
      <c r="G109" s="11" t="n"/>
      <c r="H109" s="11" t="n"/>
      <c r="J109" s="12">
        <f>IF(A109="","",(YEAR(A109)-YEAR(Paramètres!$B$4))*12+MONTH(A109)-MONTH(Paramètres!$B$4)+1)</f>
        <v/>
      </c>
      <c r="K109" s="12">
        <f>IF(D109="","",IFERROR(INDEX(Paramètres!$C$10:$C$45,MATCH(D109,Paramètres!$E$10:$E$45,0)),"?"))</f>
        <v/>
      </c>
      <c r="L109" s="12">
        <f>IF(A109="","",IF(AND(G109&lt;&gt;"",H109&lt;&gt;""),"Recette ET dépense",IF(D109="","Catégorie manquante",IF(K109="?","Catégorie inconnue",IF(OR(AND(K109="Produit",H109&lt;&gt;""),AND(K109="Charge",G109&lt;&gt;"")),"Sens inhabituel","")))))</f>
        <v/>
      </c>
    </row>
    <row r="110">
      <c r="A110" s="10" t="n"/>
      <c r="G110" s="11" t="n"/>
      <c r="H110" s="11" t="n"/>
      <c r="J110" s="12">
        <f>IF(A110="","",(YEAR(A110)-YEAR(Paramètres!$B$4))*12+MONTH(A110)-MONTH(Paramètres!$B$4)+1)</f>
        <v/>
      </c>
      <c r="K110" s="12">
        <f>IF(D110="","",IFERROR(INDEX(Paramètres!$C$10:$C$45,MATCH(D110,Paramètres!$E$10:$E$45,0)),"?"))</f>
        <v/>
      </c>
      <c r="L110" s="12">
        <f>IF(A110="","",IF(AND(G110&lt;&gt;"",H110&lt;&gt;""),"Recette ET dépense",IF(D110="","Catégorie manquante",IF(K110="?","Catégorie inconnue",IF(OR(AND(K110="Produit",H110&lt;&gt;""),AND(K110="Charge",G110&lt;&gt;"")),"Sens inhabituel","")))))</f>
        <v/>
      </c>
    </row>
    <row r="111">
      <c r="A111" s="10" t="n"/>
      <c r="G111" s="11" t="n"/>
      <c r="H111" s="11" t="n"/>
      <c r="J111" s="12">
        <f>IF(A111="","",(YEAR(A111)-YEAR(Paramètres!$B$4))*12+MONTH(A111)-MONTH(Paramètres!$B$4)+1)</f>
        <v/>
      </c>
      <c r="K111" s="12">
        <f>IF(D111="","",IFERROR(INDEX(Paramètres!$C$10:$C$45,MATCH(D111,Paramètres!$E$10:$E$45,0)),"?"))</f>
        <v/>
      </c>
      <c r="L111" s="12">
        <f>IF(A111="","",IF(AND(G111&lt;&gt;"",H111&lt;&gt;""),"Recette ET dépense",IF(D111="","Catégorie manquante",IF(K111="?","Catégorie inconnue",IF(OR(AND(K111="Produit",H111&lt;&gt;""),AND(K111="Charge",G111&lt;&gt;"")),"Sens inhabituel","")))))</f>
        <v/>
      </c>
    </row>
    <row r="112">
      <c r="A112" s="10" t="n"/>
      <c r="G112" s="11" t="n"/>
      <c r="H112" s="11" t="n"/>
      <c r="J112" s="12">
        <f>IF(A112="","",(YEAR(A112)-YEAR(Paramètres!$B$4))*12+MONTH(A112)-MONTH(Paramètres!$B$4)+1)</f>
        <v/>
      </c>
      <c r="K112" s="12">
        <f>IF(D112="","",IFERROR(INDEX(Paramètres!$C$10:$C$45,MATCH(D112,Paramètres!$E$10:$E$45,0)),"?"))</f>
        <v/>
      </c>
      <c r="L112" s="12">
        <f>IF(A112="","",IF(AND(G112&lt;&gt;"",H112&lt;&gt;""),"Recette ET dépense",IF(D112="","Catégorie manquante",IF(K112="?","Catégorie inconnue",IF(OR(AND(K112="Produit",H112&lt;&gt;""),AND(K112="Charge",G112&lt;&gt;"")),"Sens inhabituel","")))))</f>
        <v/>
      </c>
    </row>
    <row r="113">
      <c r="A113" s="10" t="n"/>
      <c r="G113" s="11" t="n"/>
      <c r="H113" s="11" t="n"/>
      <c r="J113" s="12">
        <f>IF(A113="","",(YEAR(A113)-YEAR(Paramètres!$B$4))*12+MONTH(A113)-MONTH(Paramètres!$B$4)+1)</f>
        <v/>
      </c>
      <c r="K113" s="12">
        <f>IF(D113="","",IFERROR(INDEX(Paramètres!$C$10:$C$45,MATCH(D113,Paramètres!$E$10:$E$45,0)),"?"))</f>
        <v/>
      </c>
      <c r="L113" s="12">
        <f>IF(A113="","",IF(AND(G113&lt;&gt;"",H113&lt;&gt;""),"Recette ET dépense",IF(D113="","Catégorie manquante",IF(K113="?","Catégorie inconnue",IF(OR(AND(K113="Produit",H113&lt;&gt;""),AND(K113="Charge",G113&lt;&gt;"")),"Sens inhabituel","")))))</f>
        <v/>
      </c>
    </row>
    <row r="114">
      <c r="A114" s="10" t="n"/>
      <c r="G114" s="11" t="n"/>
      <c r="H114" s="11" t="n"/>
      <c r="J114" s="12">
        <f>IF(A114="","",(YEAR(A114)-YEAR(Paramètres!$B$4))*12+MONTH(A114)-MONTH(Paramètres!$B$4)+1)</f>
        <v/>
      </c>
      <c r="K114" s="12">
        <f>IF(D114="","",IFERROR(INDEX(Paramètres!$C$10:$C$45,MATCH(D114,Paramètres!$E$10:$E$45,0)),"?"))</f>
        <v/>
      </c>
      <c r="L114" s="12">
        <f>IF(A114="","",IF(AND(G114&lt;&gt;"",H114&lt;&gt;""),"Recette ET dépense",IF(D114="","Catégorie manquante",IF(K114="?","Catégorie inconnue",IF(OR(AND(K114="Produit",H114&lt;&gt;""),AND(K114="Charge",G114&lt;&gt;"")),"Sens inhabituel","")))))</f>
        <v/>
      </c>
    </row>
    <row r="115">
      <c r="A115" s="10" t="n"/>
      <c r="G115" s="11" t="n"/>
      <c r="H115" s="11" t="n"/>
      <c r="J115" s="12">
        <f>IF(A115="","",(YEAR(A115)-YEAR(Paramètres!$B$4))*12+MONTH(A115)-MONTH(Paramètres!$B$4)+1)</f>
        <v/>
      </c>
      <c r="K115" s="12">
        <f>IF(D115="","",IFERROR(INDEX(Paramètres!$C$10:$C$45,MATCH(D115,Paramètres!$E$10:$E$45,0)),"?"))</f>
        <v/>
      </c>
      <c r="L115" s="12">
        <f>IF(A115="","",IF(AND(G115&lt;&gt;"",H115&lt;&gt;""),"Recette ET dépense",IF(D115="","Catégorie manquante",IF(K115="?","Catégorie inconnue",IF(OR(AND(K115="Produit",H115&lt;&gt;""),AND(K115="Charge",G115&lt;&gt;"")),"Sens inhabituel","")))))</f>
        <v/>
      </c>
    </row>
    <row r="116">
      <c r="A116" s="10" t="n"/>
      <c r="G116" s="11" t="n"/>
      <c r="H116" s="11" t="n"/>
      <c r="J116" s="12">
        <f>IF(A116="","",(YEAR(A116)-YEAR(Paramètres!$B$4))*12+MONTH(A116)-MONTH(Paramètres!$B$4)+1)</f>
        <v/>
      </c>
      <c r="K116" s="12">
        <f>IF(D116="","",IFERROR(INDEX(Paramètres!$C$10:$C$45,MATCH(D116,Paramètres!$E$10:$E$45,0)),"?"))</f>
        <v/>
      </c>
      <c r="L116" s="12">
        <f>IF(A116="","",IF(AND(G116&lt;&gt;"",H116&lt;&gt;""),"Recette ET dépense",IF(D116="","Catégorie manquante",IF(K116="?","Catégorie inconnue",IF(OR(AND(K116="Produit",H116&lt;&gt;""),AND(K116="Charge",G116&lt;&gt;"")),"Sens inhabituel","")))))</f>
        <v/>
      </c>
    </row>
    <row r="117">
      <c r="A117" s="10" t="n"/>
      <c r="G117" s="11" t="n"/>
      <c r="H117" s="11" t="n"/>
      <c r="J117" s="12">
        <f>IF(A117="","",(YEAR(A117)-YEAR(Paramètres!$B$4))*12+MONTH(A117)-MONTH(Paramètres!$B$4)+1)</f>
        <v/>
      </c>
      <c r="K117" s="12">
        <f>IF(D117="","",IFERROR(INDEX(Paramètres!$C$10:$C$45,MATCH(D117,Paramètres!$E$10:$E$45,0)),"?"))</f>
        <v/>
      </c>
      <c r="L117" s="12">
        <f>IF(A117="","",IF(AND(G117&lt;&gt;"",H117&lt;&gt;""),"Recette ET dépense",IF(D117="","Catégorie manquante",IF(K117="?","Catégorie inconnue",IF(OR(AND(K117="Produit",H117&lt;&gt;""),AND(K117="Charge",G117&lt;&gt;"")),"Sens inhabituel","")))))</f>
        <v/>
      </c>
    </row>
    <row r="118">
      <c r="A118" s="10" t="n"/>
      <c r="G118" s="11" t="n"/>
      <c r="H118" s="11" t="n"/>
      <c r="J118" s="12">
        <f>IF(A118="","",(YEAR(A118)-YEAR(Paramètres!$B$4))*12+MONTH(A118)-MONTH(Paramètres!$B$4)+1)</f>
        <v/>
      </c>
      <c r="K118" s="12">
        <f>IF(D118="","",IFERROR(INDEX(Paramètres!$C$10:$C$45,MATCH(D118,Paramètres!$E$10:$E$45,0)),"?"))</f>
        <v/>
      </c>
      <c r="L118" s="12">
        <f>IF(A118="","",IF(AND(G118&lt;&gt;"",H118&lt;&gt;""),"Recette ET dépense",IF(D118="","Catégorie manquante",IF(K118="?","Catégorie inconnue",IF(OR(AND(K118="Produit",H118&lt;&gt;""),AND(K118="Charge",G118&lt;&gt;"")),"Sens inhabituel","")))))</f>
        <v/>
      </c>
    </row>
    <row r="119">
      <c r="A119" s="10" t="n"/>
      <c r="G119" s="11" t="n"/>
      <c r="H119" s="11" t="n"/>
      <c r="J119" s="12">
        <f>IF(A119="","",(YEAR(A119)-YEAR(Paramètres!$B$4))*12+MONTH(A119)-MONTH(Paramètres!$B$4)+1)</f>
        <v/>
      </c>
      <c r="K119" s="12">
        <f>IF(D119="","",IFERROR(INDEX(Paramètres!$C$10:$C$45,MATCH(D119,Paramètres!$E$10:$E$45,0)),"?"))</f>
        <v/>
      </c>
      <c r="L119" s="12">
        <f>IF(A119="","",IF(AND(G119&lt;&gt;"",H119&lt;&gt;""),"Recette ET dépense",IF(D119="","Catégorie manquante",IF(K119="?","Catégorie inconnue",IF(OR(AND(K119="Produit",H119&lt;&gt;""),AND(K119="Charge",G119&lt;&gt;"")),"Sens inhabituel","")))))</f>
        <v/>
      </c>
    </row>
    <row r="120">
      <c r="A120" s="10" t="n"/>
      <c r="G120" s="11" t="n"/>
      <c r="H120" s="11" t="n"/>
      <c r="J120" s="12">
        <f>IF(A120="","",(YEAR(A120)-YEAR(Paramètres!$B$4))*12+MONTH(A120)-MONTH(Paramètres!$B$4)+1)</f>
        <v/>
      </c>
      <c r="K120" s="12">
        <f>IF(D120="","",IFERROR(INDEX(Paramètres!$C$10:$C$45,MATCH(D120,Paramètres!$E$10:$E$45,0)),"?"))</f>
        <v/>
      </c>
      <c r="L120" s="12">
        <f>IF(A120="","",IF(AND(G120&lt;&gt;"",H120&lt;&gt;""),"Recette ET dépense",IF(D120="","Catégorie manquante",IF(K120="?","Catégorie inconnue",IF(OR(AND(K120="Produit",H120&lt;&gt;""),AND(K120="Charge",G120&lt;&gt;"")),"Sens inhabituel","")))))</f>
        <v/>
      </c>
    </row>
    <row r="121">
      <c r="A121" s="10" t="n"/>
      <c r="G121" s="11" t="n"/>
      <c r="H121" s="11" t="n"/>
      <c r="J121" s="12">
        <f>IF(A121="","",(YEAR(A121)-YEAR(Paramètres!$B$4))*12+MONTH(A121)-MONTH(Paramètres!$B$4)+1)</f>
        <v/>
      </c>
      <c r="K121" s="12">
        <f>IF(D121="","",IFERROR(INDEX(Paramètres!$C$10:$C$45,MATCH(D121,Paramètres!$E$10:$E$45,0)),"?"))</f>
        <v/>
      </c>
      <c r="L121" s="12">
        <f>IF(A121="","",IF(AND(G121&lt;&gt;"",H121&lt;&gt;""),"Recette ET dépense",IF(D121="","Catégorie manquante",IF(K121="?","Catégorie inconnue",IF(OR(AND(K121="Produit",H121&lt;&gt;""),AND(K121="Charge",G121&lt;&gt;"")),"Sens inhabituel","")))))</f>
        <v/>
      </c>
    </row>
    <row r="122">
      <c r="A122" s="10" t="n"/>
      <c r="G122" s="11" t="n"/>
      <c r="H122" s="11" t="n"/>
      <c r="J122" s="12">
        <f>IF(A122="","",(YEAR(A122)-YEAR(Paramètres!$B$4))*12+MONTH(A122)-MONTH(Paramètres!$B$4)+1)</f>
        <v/>
      </c>
      <c r="K122" s="12">
        <f>IF(D122="","",IFERROR(INDEX(Paramètres!$C$10:$C$45,MATCH(D122,Paramètres!$E$10:$E$45,0)),"?"))</f>
        <v/>
      </c>
      <c r="L122" s="12">
        <f>IF(A122="","",IF(AND(G122&lt;&gt;"",H122&lt;&gt;""),"Recette ET dépense",IF(D122="","Catégorie manquante",IF(K122="?","Catégorie inconnue",IF(OR(AND(K122="Produit",H122&lt;&gt;""),AND(K122="Charge",G122&lt;&gt;"")),"Sens inhabituel","")))))</f>
        <v/>
      </c>
    </row>
    <row r="123">
      <c r="A123" s="10" t="n"/>
      <c r="G123" s="11" t="n"/>
      <c r="H123" s="11" t="n"/>
      <c r="J123" s="12">
        <f>IF(A123="","",(YEAR(A123)-YEAR(Paramètres!$B$4))*12+MONTH(A123)-MONTH(Paramètres!$B$4)+1)</f>
        <v/>
      </c>
      <c r="K123" s="12">
        <f>IF(D123="","",IFERROR(INDEX(Paramètres!$C$10:$C$45,MATCH(D123,Paramètres!$E$10:$E$45,0)),"?"))</f>
        <v/>
      </c>
      <c r="L123" s="12">
        <f>IF(A123="","",IF(AND(G123&lt;&gt;"",H123&lt;&gt;""),"Recette ET dépense",IF(D123="","Catégorie manquante",IF(K123="?","Catégorie inconnue",IF(OR(AND(K123="Produit",H123&lt;&gt;""),AND(K123="Charge",G123&lt;&gt;"")),"Sens inhabituel","")))))</f>
        <v/>
      </c>
    </row>
    <row r="124">
      <c r="A124" s="10" t="n"/>
      <c r="G124" s="11" t="n"/>
      <c r="H124" s="11" t="n"/>
      <c r="J124" s="12">
        <f>IF(A124="","",(YEAR(A124)-YEAR(Paramètres!$B$4))*12+MONTH(A124)-MONTH(Paramètres!$B$4)+1)</f>
        <v/>
      </c>
      <c r="K124" s="12">
        <f>IF(D124="","",IFERROR(INDEX(Paramètres!$C$10:$C$45,MATCH(D124,Paramètres!$E$10:$E$45,0)),"?"))</f>
        <v/>
      </c>
      <c r="L124" s="12">
        <f>IF(A124="","",IF(AND(G124&lt;&gt;"",H124&lt;&gt;""),"Recette ET dépense",IF(D124="","Catégorie manquante",IF(K124="?","Catégorie inconnue",IF(OR(AND(K124="Produit",H124&lt;&gt;""),AND(K124="Charge",G124&lt;&gt;"")),"Sens inhabituel","")))))</f>
        <v/>
      </c>
    </row>
    <row r="125">
      <c r="A125" s="10" t="n"/>
      <c r="G125" s="11" t="n"/>
      <c r="H125" s="11" t="n"/>
      <c r="J125" s="12">
        <f>IF(A125="","",(YEAR(A125)-YEAR(Paramètres!$B$4))*12+MONTH(A125)-MONTH(Paramètres!$B$4)+1)</f>
        <v/>
      </c>
      <c r="K125" s="12">
        <f>IF(D125="","",IFERROR(INDEX(Paramètres!$C$10:$C$45,MATCH(D125,Paramètres!$E$10:$E$45,0)),"?"))</f>
        <v/>
      </c>
      <c r="L125" s="12">
        <f>IF(A125="","",IF(AND(G125&lt;&gt;"",H125&lt;&gt;""),"Recette ET dépense",IF(D125="","Catégorie manquante",IF(K125="?","Catégorie inconnue",IF(OR(AND(K125="Produit",H125&lt;&gt;""),AND(K125="Charge",G125&lt;&gt;"")),"Sens inhabituel","")))))</f>
        <v/>
      </c>
    </row>
    <row r="126">
      <c r="A126" s="10" t="n"/>
      <c r="G126" s="11" t="n"/>
      <c r="H126" s="11" t="n"/>
      <c r="J126" s="12">
        <f>IF(A126="","",(YEAR(A126)-YEAR(Paramètres!$B$4))*12+MONTH(A126)-MONTH(Paramètres!$B$4)+1)</f>
        <v/>
      </c>
      <c r="K126" s="12">
        <f>IF(D126="","",IFERROR(INDEX(Paramètres!$C$10:$C$45,MATCH(D126,Paramètres!$E$10:$E$45,0)),"?"))</f>
        <v/>
      </c>
      <c r="L126" s="12">
        <f>IF(A126="","",IF(AND(G126&lt;&gt;"",H126&lt;&gt;""),"Recette ET dépense",IF(D126="","Catégorie manquante",IF(K126="?","Catégorie inconnue",IF(OR(AND(K126="Produit",H126&lt;&gt;""),AND(K126="Charge",G126&lt;&gt;"")),"Sens inhabituel","")))))</f>
        <v/>
      </c>
    </row>
    <row r="127">
      <c r="A127" s="10" t="n"/>
      <c r="G127" s="11" t="n"/>
      <c r="H127" s="11" t="n"/>
      <c r="J127" s="12">
        <f>IF(A127="","",(YEAR(A127)-YEAR(Paramètres!$B$4))*12+MONTH(A127)-MONTH(Paramètres!$B$4)+1)</f>
        <v/>
      </c>
      <c r="K127" s="12">
        <f>IF(D127="","",IFERROR(INDEX(Paramètres!$C$10:$C$45,MATCH(D127,Paramètres!$E$10:$E$45,0)),"?"))</f>
        <v/>
      </c>
      <c r="L127" s="12">
        <f>IF(A127="","",IF(AND(G127&lt;&gt;"",H127&lt;&gt;""),"Recette ET dépense",IF(D127="","Catégorie manquante",IF(K127="?","Catégorie inconnue",IF(OR(AND(K127="Produit",H127&lt;&gt;""),AND(K127="Charge",G127&lt;&gt;"")),"Sens inhabituel","")))))</f>
        <v/>
      </c>
    </row>
    <row r="128">
      <c r="A128" s="10" t="n"/>
      <c r="G128" s="11" t="n"/>
      <c r="H128" s="11" t="n"/>
      <c r="J128" s="12">
        <f>IF(A128="","",(YEAR(A128)-YEAR(Paramètres!$B$4))*12+MONTH(A128)-MONTH(Paramètres!$B$4)+1)</f>
        <v/>
      </c>
      <c r="K128" s="12">
        <f>IF(D128="","",IFERROR(INDEX(Paramètres!$C$10:$C$45,MATCH(D128,Paramètres!$E$10:$E$45,0)),"?"))</f>
        <v/>
      </c>
      <c r="L128" s="12">
        <f>IF(A128="","",IF(AND(G128&lt;&gt;"",H128&lt;&gt;""),"Recette ET dépense",IF(D128="","Catégorie manquante",IF(K128="?","Catégorie inconnue",IF(OR(AND(K128="Produit",H128&lt;&gt;""),AND(K128="Charge",G128&lt;&gt;"")),"Sens inhabituel","")))))</f>
        <v/>
      </c>
    </row>
    <row r="129">
      <c r="A129" s="10" t="n"/>
      <c r="G129" s="11" t="n"/>
      <c r="H129" s="11" t="n"/>
      <c r="J129" s="12">
        <f>IF(A129="","",(YEAR(A129)-YEAR(Paramètres!$B$4))*12+MONTH(A129)-MONTH(Paramètres!$B$4)+1)</f>
        <v/>
      </c>
      <c r="K129" s="12">
        <f>IF(D129="","",IFERROR(INDEX(Paramètres!$C$10:$C$45,MATCH(D129,Paramètres!$E$10:$E$45,0)),"?"))</f>
        <v/>
      </c>
      <c r="L129" s="12">
        <f>IF(A129="","",IF(AND(G129&lt;&gt;"",H129&lt;&gt;""),"Recette ET dépense",IF(D129="","Catégorie manquante",IF(K129="?","Catégorie inconnue",IF(OR(AND(K129="Produit",H129&lt;&gt;""),AND(K129="Charge",G129&lt;&gt;"")),"Sens inhabituel","")))))</f>
        <v/>
      </c>
    </row>
    <row r="130">
      <c r="A130" s="10" t="n"/>
      <c r="G130" s="11" t="n"/>
      <c r="H130" s="11" t="n"/>
      <c r="J130" s="12">
        <f>IF(A130="","",(YEAR(A130)-YEAR(Paramètres!$B$4))*12+MONTH(A130)-MONTH(Paramètres!$B$4)+1)</f>
        <v/>
      </c>
      <c r="K130" s="12">
        <f>IF(D130="","",IFERROR(INDEX(Paramètres!$C$10:$C$45,MATCH(D130,Paramètres!$E$10:$E$45,0)),"?"))</f>
        <v/>
      </c>
      <c r="L130" s="12">
        <f>IF(A130="","",IF(AND(G130&lt;&gt;"",H130&lt;&gt;""),"Recette ET dépense",IF(D130="","Catégorie manquante",IF(K130="?","Catégorie inconnue",IF(OR(AND(K130="Produit",H130&lt;&gt;""),AND(K130="Charge",G130&lt;&gt;"")),"Sens inhabituel","")))))</f>
        <v/>
      </c>
    </row>
    <row r="131">
      <c r="A131" s="10" t="n"/>
      <c r="G131" s="11" t="n"/>
      <c r="H131" s="11" t="n"/>
      <c r="J131" s="12">
        <f>IF(A131="","",(YEAR(A131)-YEAR(Paramètres!$B$4))*12+MONTH(A131)-MONTH(Paramètres!$B$4)+1)</f>
        <v/>
      </c>
      <c r="K131" s="12">
        <f>IF(D131="","",IFERROR(INDEX(Paramètres!$C$10:$C$45,MATCH(D131,Paramètres!$E$10:$E$45,0)),"?"))</f>
        <v/>
      </c>
      <c r="L131" s="12">
        <f>IF(A131="","",IF(AND(G131&lt;&gt;"",H131&lt;&gt;""),"Recette ET dépense",IF(D131="","Catégorie manquante",IF(K131="?","Catégorie inconnue",IF(OR(AND(K131="Produit",H131&lt;&gt;""),AND(K131="Charge",G131&lt;&gt;"")),"Sens inhabituel","")))))</f>
        <v/>
      </c>
    </row>
    <row r="132">
      <c r="A132" s="10" t="n"/>
      <c r="G132" s="11" t="n"/>
      <c r="H132" s="11" t="n"/>
      <c r="J132" s="12">
        <f>IF(A132="","",(YEAR(A132)-YEAR(Paramètres!$B$4))*12+MONTH(A132)-MONTH(Paramètres!$B$4)+1)</f>
        <v/>
      </c>
      <c r="K132" s="12">
        <f>IF(D132="","",IFERROR(INDEX(Paramètres!$C$10:$C$45,MATCH(D132,Paramètres!$E$10:$E$45,0)),"?"))</f>
        <v/>
      </c>
      <c r="L132" s="12">
        <f>IF(A132="","",IF(AND(G132&lt;&gt;"",H132&lt;&gt;""),"Recette ET dépense",IF(D132="","Catégorie manquante",IF(K132="?","Catégorie inconnue",IF(OR(AND(K132="Produit",H132&lt;&gt;""),AND(K132="Charge",G132&lt;&gt;"")),"Sens inhabituel","")))))</f>
        <v/>
      </c>
    </row>
    <row r="133">
      <c r="A133" s="10" t="n"/>
      <c r="G133" s="11" t="n"/>
      <c r="H133" s="11" t="n"/>
      <c r="J133" s="12">
        <f>IF(A133="","",(YEAR(A133)-YEAR(Paramètres!$B$4))*12+MONTH(A133)-MONTH(Paramètres!$B$4)+1)</f>
        <v/>
      </c>
      <c r="K133" s="12">
        <f>IF(D133="","",IFERROR(INDEX(Paramètres!$C$10:$C$45,MATCH(D133,Paramètres!$E$10:$E$45,0)),"?"))</f>
        <v/>
      </c>
      <c r="L133" s="12">
        <f>IF(A133="","",IF(AND(G133&lt;&gt;"",H133&lt;&gt;""),"Recette ET dépense",IF(D133="","Catégorie manquante",IF(K133="?","Catégorie inconnue",IF(OR(AND(K133="Produit",H133&lt;&gt;""),AND(K133="Charge",G133&lt;&gt;"")),"Sens inhabituel","")))))</f>
        <v/>
      </c>
    </row>
    <row r="134">
      <c r="A134" s="10" t="n"/>
      <c r="G134" s="11" t="n"/>
      <c r="H134" s="11" t="n"/>
      <c r="J134" s="12">
        <f>IF(A134="","",(YEAR(A134)-YEAR(Paramètres!$B$4))*12+MONTH(A134)-MONTH(Paramètres!$B$4)+1)</f>
        <v/>
      </c>
      <c r="K134" s="12">
        <f>IF(D134="","",IFERROR(INDEX(Paramètres!$C$10:$C$45,MATCH(D134,Paramètres!$E$10:$E$45,0)),"?"))</f>
        <v/>
      </c>
      <c r="L134" s="12">
        <f>IF(A134="","",IF(AND(G134&lt;&gt;"",H134&lt;&gt;""),"Recette ET dépense",IF(D134="","Catégorie manquante",IF(K134="?","Catégorie inconnue",IF(OR(AND(K134="Produit",H134&lt;&gt;""),AND(K134="Charge",G134&lt;&gt;"")),"Sens inhabituel","")))))</f>
        <v/>
      </c>
    </row>
    <row r="135">
      <c r="A135" s="10" t="n"/>
      <c r="G135" s="11" t="n"/>
      <c r="H135" s="11" t="n"/>
      <c r="J135" s="12">
        <f>IF(A135="","",(YEAR(A135)-YEAR(Paramètres!$B$4))*12+MONTH(A135)-MONTH(Paramètres!$B$4)+1)</f>
        <v/>
      </c>
      <c r="K135" s="12">
        <f>IF(D135="","",IFERROR(INDEX(Paramètres!$C$10:$C$45,MATCH(D135,Paramètres!$E$10:$E$45,0)),"?"))</f>
        <v/>
      </c>
      <c r="L135" s="12">
        <f>IF(A135="","",IF(AND(G135&lt;&gt;"",H135&lt;&gt;""),"Recette ET dépense",IF(D135="","Catégorie manquante",IF(K135="?","Catégorie inconnue",IF(OR(AND(K135="Produit",H135&lt;&gt;""),AND(K135="Charge",G135&lt;&gt;"")),"Sens inhabituel","")))))</f>
        <v/>
      </c>
    </row>
    <row r="136">
      <c r="A136" s="10" t="n"/>
      <c r="G136" s="11" t="n"/>
      <c r="H136" s="11" t="n"/>
      <c r="J136" s="12">
        <f>IF(A136="","",(YEAR(A136)-YEAR(Paramètres!$B$4))*12+MONTH(A136)-MONTH(Paramètres!$B$4)+1)</f>
        <v/>
      </c>
      <c r="K136" s="12">
        <f>IF(D136="","",IFERROR(INDEX(Paramètres!$C$10:$C$45,MATCH(D136,Paramètres!$E$10:$E$45,0)),"?"))</f>
        <v/>
      </c>
      <c r="L136" s="12">
        <f>IF(A136="","",IF(AND(G136&lt;&gt;"",H136&lt;&gt;""),"Recette ET dépense",IF(D136="","Catégorie manquante",IF(K136="?","Catégorie inconnue",IF(OR(AND(K136="Produit",H136&lt;&gt;""),AND(K136="Charge",G136&lt;&gt;"")),"Sens inhabituel","")))))</f>
        <v/>
      </c>
    </row>
    <row r="137">
      <c r="A137" s="10" t="n"/>
      <c r="G137" s="11" t="n"/>
      <c r="H137" s="11" t="n"/>
      <c r="J137" s="12">
        <f>IF(A137="","",(YEAR(A137)-YEAR(Paramètres!$B$4))*12+MONTH(A137)-MONTH(Paramètres!$B$4)+1)</f>
        <v/>
      </c>
      <c r="K137" s="12">
        <f>IF(D137="","",IFERROR(INDEX(Paramètres!$C$10:$C$45,MATCH(D137,Paramètres!$E$10:$E$45,0)),"?"))</f>
        <v/>
      </c>
      <c r="L137" s="12">
        <f>IF(A137="","",IF(AND(G137&lt;&gt;"",H137&lt;&gt;""),"Recette ET dépense",IF(D137="","Catégorie manquante",IF(K137="?","Catégorie inconnue",IF(OR(AND(K137="Produit",H137&lt;&gt;""),AND(K137="Charge",G137&lt;&gt;"")),"Sens inhabituel","")))))</f>
        <v/>
      </c>
    </row>
    <row r="138">
      <c r="A138" s="10" t="n"/>
      <c r="G138" s="11" t="n"/>
      <c r="H138" s="11" t="n"/>
      <c r="J138" s="12">
        <f>IF(A138="","",(YEAR(A138)-YEAR(Paramètres!$B$4))*12+MONTH(A138)-MONTH(Paramètres!$B$4)+1)</f>
        <v/>
      </c>
      <c r="K138" s="12">
        <f>IF(D138="","",IFERROR(INDEX(Paramètres!$C$10:$C$45,MATCH(D138,Paramètres!$E$10:$E$45,0)),"?"))</f>
        <v/>
      </c>
      <c r="L138" s="12">
        <f>IF(A138="","",IF(AND(G138&lt;&gt;"",H138&lt;&gt;""),"Recette ET dépense",IF(D138="","Catégorie manquante",IF(K138="?","Catégorie inconnue",IF(OR(AND(K138="Produit",H138&lt;&gt;""),AND(K138="Charge",G138&lt;&gt;"")),"Sens inhabituel","")))))</f>
        <v/>
      </c>
    </row>
    <row r="139">
      <c r="A139" s="10" t="n"/>
      <c r="G139" s="11" t="n"/>
      <c r="H139" s="11" t="n"/>
      <c r="J139" s="12">
        <f>IF(A139="","",(YEAR(A139)-YEAR(Paramètres!$B$4))*12+MONTH(A139)-MONTH(Paramètres!$B$4)+1)</f>
        <v/>
      </c>
      <c r="K139" s="12">
        <f>IF(D139="","",IFERROR(INDEX(Paramètres!$C$10:$C$45,MATCH(D139,Paramètres!$E$10:$E$45,0)),"?"))</f>
        <v/>
      </c>
      <c r="L139" s="12">
        <f>IF(A139="","",IF(AND(G139&lt;&gt;"",H139&lt;&gt;""),"Recette ET dépense",IF(D139="","Catégorie manquante",IF(K139="?","Catégorie inconnue",IF(OR(AND(K139="Produit",H139&lt;&gt;""),AND(K139="Charge",G139&lt;&gt;"")),"Sens inhabituel","")))))</f>
        <v/>
      </c>
    </row>
    <row r="140">
      <c r="A140" s="10" t="n"/>
      <c r="G140" s="11" t="n"/>
      <c r="H140" s="11" t="n"/>
      <c r="J140" s="12">
        <f>IF(A140="","",(YEAR(A140)-YEAR(Paramètres!$B$4))*12+MONTH(A140)-MONTH(Paramètres!$B$4)+1)</f>
        <v/>
      </c>
      <c r="K140" s="12">
        <f>IF(D140="","",IFERROR(INDEX(Paramètres!$C$10:$C$45,MATCH(D140,Paramètres!$E$10:$E$45,0)),"?"))</f>
        <v/>
      </c>
      <c r="L140" s="12">
        <f>IF(A140="","",IF(AND(G140&lt;&gt;"",H140&lt;&gt;""),"Recette ET dépense",IF(D140="","Catégorie manquante",IF(K140="?","Catégorie inconnue",IF(OR(AND(K140="Produit",H140&lt;&gt;""),AND(K140="Charge",G140&lt;&gt;"")),"Sens inhabituel","")))))</f>
        <v/>
      </c>
    </row>
    <row r="141">
      <c r="A141" s="10" t="n"/>
      <c r="G141" s="11" t="n"/>
      <c r="H141" s="11" t="n"/>
      <c r="J141" s="12">
        <f>IF(A141="","",(YEAR(A141)-YEAR(Paramètres!$B$4))*12+MONTH(A141)-MONTH(Paramètres!$B$4)+1)</f>
        <v/>
      </c>
      <c r="K141" s="12">
        <f>IF(D141="","",IFERROR(INDEX(Paramètres!$C$10:$C$45,MATCH(D141,Paramètres!$E$10:$E$45,0)),"?"))</f>
        <v/>
      </c>
      <c r="L141" s="12">
        <f>IF(A141="","",IF(AND(G141&lt;&gt;"",H141&lt;&gt;""),"Recette ET dépense",IF(D141="","Catégorie manquante",IF(K141="?","Catégorie inconnue",IF(OR(AND(K141="Produit",H141&lt;&gt;""),AND(K141="Charge",G141&lt;&gt;"")),"Sens inhabituel","")))))</f>
        <v/>
      </c>
    </row>
    <row r="142">
      <c r="A142" s="10" t="n"/>
      <c r="G142" s="11" t="n"/>
      <c r="H142" s="11" t="n"/>
      <c r="J142" s="12">
        <f>IF(A142="","",(YEAR(A142)-YEAR(Paramètres!$B$4))*12+MONTH(A142)-MONTH(Paramètres!$B$4)+1)</f>
        <v/>
      </c>
      <c r="K142" s="12">
        <f>IF(D142="","",IFERROR(INDEX(Paramètres!$C$10:$C$45,MATCH(D142,Paramètres!$E$10:$E$45,0)),"?"))</f>
        <v/>
      </c>
      <c r="L142" s="12">
        <f>IF(A142="","",IF(AND(G142&lt;&gt;"",H142&lt;&gt;""),"Recette ET dépense",IF(D142="","Catégorie manquante",IF(K142="?","Catégorie inconnue",IF(OR(AND(K142="Produit",H142&lt;&gt;""),AND(K142="Charge",G142&lt;&gt;"")),"Sens inhabituel","")))))</f>
        <v/>
      </c>
    </row>
    <row r="143">
      <c r="A143" s="10" t="n"/>
      <c r="G143" s="11" t="n"/>
      <c r="H143" s="11" t="n"/>
      <c r="J143" s="12">
        <f>IF(A143="","",(YEAR(A143)-YEAR(Paramètres!$B$4))*12+MONTH(A143)-MONTH(Paramètres!$B$4)+1)</f>
        <v/>
      </c>
      <c r="K143" s="12">
        <f>IF(D143="","",IFERROR(INDEX(Paramètres!$C$10:$C$45,MATCH(D143,Paramètres!$E$10:$E$45,0)),"?"))</f>
        <v/>
      </c>
      <c r="L143" s="12">
        <f>IF(A143="","",IF(AND(G143&lt;&gt;"",H143&lt;&gt;""),"Recette ET dépense",IF(D143="","Catégorie manquante",IF(K143="?","Catégorie inconnue",IF(OR(AND(K143="Produit",H143&lt;&gt;""),AND(K143="Charge",G143&lt;&gt;"")),"Sens inhabituel","")))))</f>
        <v/>
      </c>
    </row>
    <row r="144">
      <c r="A144" s="10" t="n"/>
      <c r="G144" s="11" t="n"/>
      <c r="H144" s="11" t="n"/>
      <c r="J144" s="12">
        <f>IF(A144="","",(YEAR(A144)-YEAR(Paramètres!$B$4))*12+MONTH(A144)-MONTH(Paramètres!$B$4)+1)</f>
        <v/>
      </c>
      <c r="K144" s="12">
        <f>IF(D144="","",IFERROR(INDEX(Paramètres!$C$10:$C$45,MATCH(D144,Paramètres!$E$10:$E$45,0)),"?"))</f>
        <v/>
      </c>
      <c r="L144" s="12">
        <f>IF(A144="","",IF(AND(G144&lt;&gt;"",H144&lt;&gt;""),"Recette ET dépense",IF(D144="","Catégorie manquante",IF(K144="?","Catégorie inconnue",IF(OR(AND(K144="Produit",H144&lt;&gt;""),AND(K144="Charge",G144&lt;&gt;"")),"Sens inhabituel","")))))</f>
        <v/>
      </c>
    </row>
    <row r="145">
      <c r="A145" s="10" t="n"/>
      <c r="G145" s="11" t="n"/>
      <c r="H145" s="11" t="n"/>
      <c r="J145" s="12">
        <f>IF(A145="","",(YEAR(A145)-YEAR(Paramètres!$B$4))*12+MONTH(A145)-MONTH(Paramètres!$B$4)+1)</f>
        <v/>
      </c>
      <c r="K145" s="12">
        <f>IF(D145="","",IFERROR(INDEX(Paramètres!$C$10:$C$45,MATCH(D145,Paramètres!$E$10:$E$45,0)),"?"))</f>
        <v/>
      </c>
      <c r="L145" s="12">
        <f>IF(A145="","",IF(AND(G145&lt;&gt;"",H145&lt;&gt;""),"Recette ET dépense",IF(D145="","Catégorie manquante",IF(K145="?","Catégorie inconnue",IF(OR(AND(K145="Produit",H145&lt;&gt;""),AND(K145="Charge",G145&lt;&gt;"")),"Sens inhabituel","")))))</f>
        <v/>
      </c>
    </row>
    <row r="146">
      <c r="A146" s="10" t="n"/>
      <c r="G146" s="11" t="n"/>
      <c r="H146" s="11" t="n"/>
      <c r="J146" s="12">
        <f>IF(A146="","",(YEAR(A146)-YEAR(Paramètres!$B$4))*12+MONTH(A146)-MONTH(Paramètres!$B$4)+1)</f>
        <v/>
      </c>
      <c r="K146" s="12">
        <f>IF(D146="","",IFERROR(INDEX(Paramètres!$C$10:$C$45,MATCH(D146,Paramètres!$E$10:$E$45,0)),"?"))</f>
        <v/>
      </c>
      <c r="L146" s="12">
        <f>IF(A146="","",IF(AND(G146&lt;&gt;"",H146&lt;&gt;""),"Recette ET dépense",IF(D146="","Catégorie manquante",IF(K146="?","Catégorie inconnue",IF(OR(AND(K146="Produit",H146&lt;&gt;""),AND(K146="Charge",G146&lt;&gt;"")),"Sens inhabituel","")))))</f>
        <v/>
      </c>
    </row>
    <row r="147">
      <c r="A147" s="10" t="n"/>
      <c r="G147" s="11" t="n"/>
      <c r="H147" s="11" t="n"/>
      <c r="J147" s="12">
        <f>IF(A147="","",(YEAR(A147)-YEAR(Paramètres!$B$4))*12+MONTH(A147)-MONTH(Paramètres!$B$4)+1)</f>
        <v/>
      </c>
      <c r="K147" s="12">
        <f>IF(D147="","",IFERROR(INDEX(Paramètres!$C$10:$C$45,MATCH(D147,Paramètres!$E$10:$E$45,0)),"?"))</f>
        <v/>
      </c>
      <c r="L147" s="12">
        <f>IF(A147="","",IF(AND(G147&lt;&gt;"",H147&lt;&gt;""),"Recette ET dépense",IF(D147="","Catégorie manquante",IF(K147="?","Catégorie inconnue",IF(OR(AND(K147="Produit",H147&lt;&gt;""),AND(K147="Charge",G147&lt;&gt;"")),"Sens inhabituel","")))))</f>
        <v/>
      </c>
    </row>
    <row r="148">
      <c r="A148" s="10" t="n"/>
      <c r="G148" s="11" t="n"/>
      <c r="H148" s="11" t="n"/>
      <c r="J148" s="12">
        <f>IF(A148="","",(YEAR(A148)-YEAR(Paramètres!$B$4))*12+MONTH(A148)-MONTH(Paramètres!$B$4)+1)</f>
        <v/>
      </c>
      <c r="K148" s="12">
        <f>IF(D148="","",IFERROR(INDEX(Paramètres!$C$10:$C$45,MATCH(D148,Paramètres!$E$10:$E$45,0)),"?"))</f>
        <v/>
      </c>
      <c r="L148" s="12">
        <f>IF(A148="","",IF(AND(G148&lt;&gt;"",H148&lt;&gt;""),"Recette ET dépense",IF(D148="","Catégorie manquante",IF(K148="?","Catégorie inconnue",IF(OR(AND(K148="Produit",H148&lt;&gt;""),AND(K148="Charge",G148&lt;&gt;"")),"Sens inhabituel","")))))</f>
        <v/>
      </c>
    </row>
    <row r="149">
      <c r="A149" s="10" t="n"/>
      <c r="G149" s="11" t="n"/>
      <c r="H149" s="11" t="n"/>
      <c r="J149" s="12">
        <f>IF(A149="","",(YEAR(A149)-YEAR(Paramètres!$B$4))*12+MONTH(A149)-MONTH(Paramètres!$B$4)+1)</f>
        <v/>
      </c>
      <c r="K149" s="12">
        <f>IF(D149="","",IFERROR(INDEX(Paramètres!$C$10:$C$45,MATCH(D149,Paramètres!$E$10:$E$45,0)),"?"))</f>
        <v/>
      </c>
      <c r="L149" s="12">
        <f>IF(A149="","",IF(AND(G149&lt;&gt;"",H149&lt;&gt;""),"Recette ET dépense",IF(D149="","Catégorie manquante",IF(K149="?","Catégorie inconnue",IF(OR(AND(K149="Produit",H149&lt;&gt;""),AND(K149="Charge",G149&lt;&gt;"")),"Sens inhabituel","")))))</f>
        <v/>
      </c>
    </row>
    <row r="150">
      <c r="A150" s="10" t="n"/>
      <c r="G150" s="11" t="n"/>
      <c r="H150" s="11" t="n"/>
      <c r="J150" s="12">
        <f>IF(A150="","",(YEAR(A150)-YEAR(Paramètres!$B$4))*12+MONTH(A150)-MONTH(Paramètres!$B$4)+1)</f>
        <v/>
      </c>
      <c r="K150" s="12">
        <f>IF(D150="","",IFERROR(INDEX(Paramètres!$C$10:$C$45,MATCH(D150,Paramètres!$E$10:$E$45,0)),"?"))</f>
        <v/>
      </c>
      <c r="L150" s="12">
        <f>IF(A150="","",IF(AND(G150&lt;&gt;"",H150&lt;&gt;""),"Recette ET dépense",IF(D150="","Catégorie manquante",IF(K150="?","Catégorie inconnue",IF(OR(AND(K150="Produit",H150&lt;&gt;""),AND(K150="Charge",G150&lt;&gt;"")),"Sens inhabituel","")))))</f>
        <v/>
      </c>
    </row>
    <row r="151">
      <c r="A151" s="10" t="n"/>
      <c r="G151" s="11" t="n"/>
      <c r="H151" s="11" t="n"/>
      <c r="J151" s="12">
        <f>IF(A151="","",(YEAR(A151)-YEAR(Paramètres!$B$4))*12+MONTH(A151)-MONTH(Paramètres!$B$4)+1)</f>
        <v/>
      </c>
      <c r="K151" s="12">
        <f>IF(D151="","",IFERROR(INDEX(Paramètres!$C$10:$C$45,MATCH(D151,Paramètres!$E$10:$E$45,0)),"?"))</f>
        <v/>
      </c>
      <c r="L151" s="12">
        <f>IF(A151="","",IF(AND(G151&lt;&gt;"",H151&lt;&gt;""),"Recette ET dépense",IF(D151="","Catégorie manquante",IF(K151="?","Catégorie inconnue",IF(OR(AND(K151="Produit",H151&lt;&gt;""),AND(K151="Charge",G151&lt;&gt;"")),"Sens inhabituel","")))))</f>
        <v/>
      </c>
    </row>
    <row r="152">
      <c r="A152" s="10" t="n"/>
      <c r="G152" s="11" t="n"/>
      <c r="H152" s="11" t="n"/>
      <c r="J152" s="12">
        <f>IF(A152="","",(YEAR(A152)-YEAR(Paramètres!$B$4))*12+MONTH(A152)-MONTH(Paramètres!$B$4)+1)</f>
        <v/>
      </c>
      <c r="K152" s="12">
        <f>IF(D152="","",IFERROR(INDEX(Paramètres!$C$10:$C$45,MATCH(D152,Paramètres!$E$10:$E$45,0)),"?"))</f>
        <v/>
      </c>
      <c r="L152" s="12">
        <f>IF(A152="","",IF(AND(G152&lt;&gt;"",H152&lt;&gt;""),"Recette ET dépense",IF(D152="","Catégorie manquante",IF(K152="?","Catégorie inconnue",IF(OR(AND(K152="Produit",H152&lt;&gt;""),AND(K152="Charge",G152&lt;&gt;"")),"Sens inhabituel","")))))</f>
        <v/>
      </c>
    </row>
    <row r="153">
      <c r="A153" s="10" t="n"/>
      <c r="G153" s="11" t="n"/>
      <c r="H153" s="11" t="n"/>
      <c r="J153" s="12">
        <f>IF(A153="","",(YEAR(A153)-YEAR(Paramètres!$B$4))*12+MONTH(A153)-MONTH(Paramètres!$B$4)+1)</f>
        <v/>
      </c>
      <c r="K153" s="12">
        <f>IF(D153="","",IFERROR(INDEX(Paramètres!$C$10:$C$45,MATCH(D153,Paramètres!$E$10:$E$45,0)),"?"))</f>
        <v/>
      </c>
      <c r="L153" s="12">
        <f>IF(A153="","",IF(AND(G153&lt;&gt;"",H153&lt;&gt;""),"Recette ET dépense",IF(D153="","Catégorie manquante",IF(K153="?","Catégorie inconnue",IF(OR(AND(K153="Produit",H153&lt;&gt;""),AND(K153="Charge",G153&lt;&gt;"")),"Sens inhabituel","")))))</f>
        <v/>
      </c>
    </row>
    <row r="154">
      <c r="A154" s="10" t="n"/>
      <c r="G154" s="11" t="n"/>
      <c r="H154" s="11" t="n"/>
      <c r="J154" s="12">
        <f>IF(A154="","",(YEAR(A154)-YEAR(Paramètres!$B$4))*12+MONTH(A154)-MONTH(Paramètres!$B$4)+1)</f>
        <v/>
      </c>
      <c r="K154" s="12">
        <f>IF(D154="","",IFERROR(INDEX(Paramètres!$C$10:$C$45,MATCH(D154,Paramètres!$E$10:$E$45,0)),"?"))</f>
        <v/>
      </c>
      <c r="L154" s="12">
        <f>IF(A154="","",IF(AND(G154&lt;&gt;"",H154&lt;&gt;""),"Recette ET dépense",IF(D154="","Catégorie manquante",IF(K154="?","Catégorie inconnue",IF(OR(AND(K154="Produit",H154&lt;&gt;""),AND(K154="Charge",G154&lt;&gt;"")),"Sens inhabituel","")))))</f>
        <v/>
      </c>
    </row>
    <row r="155">
      <c r="A155" s="10" t="n"/>
      <c r="G155" s="11" t="n"/>
      <c r="H155" s="11" t="n"/>
      <c r="J155" s="12">
        <f>IF(A155="","",(YEAR(A155)-YEAR(Paramètres!$B$4))*12+MONTH(A155)-MONTH(Paramètres!$B$4)+1)</f>
        <v/>
      </c>
      <c r="K155" s="12">
        <f>IF(D155="","",IFERROR(INDEX(Paramètres!$C$10:$C$45,MATCH(D155,Paramètres!$E$10:$E$45,0)),"?"))</f>
        <v/>
      </c>
      <c r="L155" s="12">
        <f>IF(A155="","",IF(AND(G155&lt;&gt;"",H155&lt;&gt;""),"Recette ET dépense",IF(D155="","Catégorie manquante",IF(K155="?","Catégorie inconnue",IF(OR(AND(K155="Produit",H155&lt;&gt;""),AND(K155="Charge",G155&lt;&gt;"")),"Sens inhabituel","")))))</f>
        <v/>
      </c>
    </row>
    <row r="156">
      <c r="A156" s="10" t="n"/>
      <c r="G156" s="11" t="n"/>
      <c r="H156" s="11" t="n"/>
      <c r="J156" s="12">
        <f>IF(A156="","",(YEAR(A156)-YEAR(Paramètres!$B$4))*12+MONTH(A156)-MONTH(Paramètres!$B$4)+1)</f>
        <v/>
      </c>
      <c r="K156" s="12">
        <f>IF(D156="","",IFERROR(INDEX(Paramètres!$C$10:$C$45,MATCH(D156,Paramètres!$E$10:$E$45,0)),"?"))</f>
        <v/>
      </c>
      <c r="L156" s="12">
        <f>IF(A156="","",IF(AND(G156&lt;&gt;"",H156&lt;&gt;""),"Recette ET dépense",IF(D156="","Catégorie manquante",IF(K156="?","Catégorie inconnue",IF(OR(AND(K156="Produit",H156&lt;&gt;""),AND(K156="Charge",G156&lt;&gt;"")),"Sens inhabituel","")))))</f>
        <v/>
      </c>
    </row>
    <row r="157">
      <c r="A157" s="10" t="n"/>
      <c r="G157" s="11" t="n"/>
      <c r="H157" s="11" t="n"/>
      <c r="J157" s="12">
        <f>IF(A157="","",(YEAR(A157)-YEAR(Paramètres!$B$4))*12+MONTH(A157)-MONTH(Paramètres!$B$4)+1)</f>
        <v/>
      </c>
      <c r="K157" s="12">
        <f>IF(D157="","",IFERROR(INDEX(Paramètres!$C$10:$C$45,MATCH(D157,Paramètres!$E$10:$E$45,0)),"?"))</f>
        <v/>
      </c>
      <c r="L157" s="12">
        <f>IF(A157="","",IF(AND(G157&lt;&gt;"",H157&lt;&gt;""),"Recette ET dépense",IF(D157="","Catégorie manquante",IF(K157="?","Catégorie inconnue",IF(OR(AND(K157="Produit",H157&lt;&gt;""),AND(K157="Charge",G157&lt;&gt;"")),"Sens inhabituel","")))))</f>
        <v/>
      </c>
    </row>
    <row r="158">
      <c r="A158" s="10" t="n"/>
      <c r="G158" s="11" t="n"/>
      <c r="H158" s="11" t="n"/>
      <c r="J158" s="12">
        <f>IF(A158="","",(YEAR(A158)-YEAR(Paramètres!$B$4))*12+MONTH(A158)-MONTH(Paramètres!$B$4)+1)</f>
        <v/>
      </c>
      <c r="K158" s="12">
        <f>IF(D158="","",IFERROR(INDEX(Paramètres!$C$10:$C$45,MATCH(D158,Paramètres!$E$10:$E$45,0)),"?"))</f>
        <v/>
      </c>
      <c r="L158" s="12">
        <f>IF(A158="","",IF(AND(G158&lt;&gt;"",H158&lt;&gt;""),"Recette ET dépense",IF(D158="","Catégorie manquante",IF(K158="?","Catégorie inconnue",IF(OR(AND(K158="Produit",H158&lt;&gt;""),AND(K158="Charge",G158&lt;&gt;"")),"Sens inhabituel","")))))</f>
        <v/>
      </c>
    </row>
    <row r="159">
      <c r="A159" s="10" t="n"/>
      <c r="G159" s="11" t="n"/>
      <c r="H159" s="11" t="n"/>
      <c r="J159" s="12">
        <f>IF(A159="","",(YEAR(A159)-YEAR(Paramètres!$B$4))*12+MONTH(A159)-MONTH(Paramètres!$B$4)+1)</f>
        <v/>
      </c>
      <c r="K159" s="12">
        <f>IF(D159="","",IFERROR(INDEX(Paramètres!$C$10:$C$45,MATCH(D159,Paramètres!$E$10:$E$45,0)),"?"))</f>
        <v/>
      </c>
      <c r="L159" s="12">
        <f>IF(A159="","",IF(AND(G159&lt;&gt;"",H159&lt;&gt;""),"Recette ET dépense",IF(D159="","Catégorie manquante",IF(K159="?","Catégorie inconnue",IF(OR(AND(K159="Produit",H159&lt;&gt;""),AND(K159="Charge",G159&lt;&gt;"")),"Sens inhabituel","")))))</f>
        <v/>
      </c>
    </row>
    <row r="160">
      <c r="A160" s="10" t="n"/>
      <c r="G160" s="11" t="n"/>
      <c r="H160" s="11" t="n"/>
      <c r="J160" s="12">
        <f>IF(A160="","",(YEAR(A160)-YEAR(Paramètres!$B$4))*12+MONTH(A160)-MONTH(Paramètres!$B$4)+1)</f>
        <v/>
      </c>
      <c r="K160" s="12">
        <f>IF(D160="","",IFERROR(INDEX(Paramètres!$C$10:$C$45,MATCH(D160,Paramètres!$E$10:$E$45,0)),"?"))</f>
        <v/>
      </c>
      <c r="L160" s="12">
        <f>IF(A160="","",IF(AND(G160&lt;&gt;"",H160&lt;&gt;""),"Recette ET dépense",IF(D160="","Catégorie manquante",IF(K160="?","Catégorie inconnue",IF(OR(AND(K160="Produit",H160&lt;&gt;""),AND(K160="Charge",G160&lt;&gt;"")),"Sens inhabituel","")))))</f>
        <v/>
      </c>
    </row>
    <row r="161">
      <c r="A161" s="10" t="n"/>
      <c r="G161" s="11" t="n"/>
      <c r="H161" s="11" t="n"/>
      <c r="J161" s="12">
        <f>IF(A161="","",(YEAR(A161)-YEAR(Paramètres!$B$4))*12+MONTH(A161)-MONTH(Paramètres!$B$4)+1)</f>
        <v/>
      </c>
      <c r="K161" s="12">
        <f>IF(D161="","",IFERROR(INDEX(Paramètres!$C$10:$C$45,MATCH(D161,Paramètres!$E$10:$E$45,0)),"?"))</f>
        <v/>
      </c>
      <c r="L161" s="12">
        <f>IF(A161="","",IF(AND(G161&lt;&gt;"",H161&lt;&gt;""),"Recette ET dépense",IF(D161="","Catégorie manquante",IF(K161="?","Catégorie inconnue",IF(OR(AND(K161="Produit",H161&lt;&gt;""),AND(K161="Charge",G161&lt;&gt;"")),"Sens inhabituel","")))))</f>
        <v/>
      </c>
    </row>
    <row r="162">
      <c r="A162" s="10" t="n"/>
      <c r="G162" s="11" t="n"/>
      <c r="H162" s="11" t="n"/>
      <c r="J162" s="12">
        <f>IF(A162="","",(YEAR(A162)-YEAR(Paramètres!$B$4))*12+MONTH(A162)-MONTH(Paramètres!$B$4)+1)</f>
        <v/>
      </c>
      <c r="K162" s="12">
        <f>IF(D162="","",IFERROR(INDEX(Paramètres!$C$10:$C$45,MATCH(D162,Paramètres!$E$10:$E$45,0)),"?"))</f>
        <v/>
      </c>
      <c r="L162" s="12">
        <f>IF(A162="","",IF(AND(G162&lt;&gt;"",H162&lt;&gt;""),"Recette ET dépense",IF(D162="","Catégorie manquante",IF(K162="?","Catégorie inconnue",IF(OR(AND(K162="Produit",H162&lt;&gt;""),AND(K162="Charge",G162&lt;&gt;"")),"Sens inhabituel","")))))</f>
        <v/>
      </c>
    </row>
    <row r="163">
      <c r="A163" s="10" t="n"/>
      <c r="G163" s="11" t="n"/>
      <c r="H163" s="11" t="n"/>
      <c r="J163" s="12">
        <f>IF(A163="","",(YEAR(A163)-YEAR(Paramètres!$B$4))*12+MONTH(A163)-MONTH(Paramètres!$B$4)+1)</f>
        <v/>
      </c>
      <c r="K163" s="12">
        <f>IF(D163="","",IFERROR(INDEX(Paramètres!$C$10:$C$45,MATCH(D163,Paramètres!$E$10:$E$45,0)),"?"))</f>
        <v/>
      </c>
      <c r="L163" s="12">
        <f>IF(A163="","",IF(AND(G163&lt;&gt;"",H163&lt;&gt;""),"Recette ET dépense",IF(D163="","Catégorie manquante",IF(K163="?","Catégorie inconnue",IF(OR(AND(K163="Produit",H163&lt;&gt;""),AND(K163="Charge",G163&lt;&gt;"")),"Sens inhabituel","")))))</f>
        <v/>
      </c>
    </row>
    <row r="164">
      <c r="A164" s="10" t="n"/>
      <c r="G164" s="11" t="n"/>
      <c r="H164" s="11" t="n"/>
      <c r="J164" s="12">
        <f>IF(A164="","",(YEAR(A164)-YEAR(Paramètres!$B$4))*12+MONTH(A164)-MONTH(Paramètres!$B$4)+1)</f>
        <v/>
      </c>
      <c r="K164" s="12">
        <f>IF(D164="","",IFERROR(INDEX(Paramètres!$C$10:$C$45,MATCH(D164,Paramètres!$E$10:$E$45,0)),"?"))</f>
        <v/>
      </c>
      <c r="L164" s="12">
        <f>IF(A164="","",IF(AND(G164&lt;&gt;"",H164&lt;&gt;""),"Recette ET dépense",IF(D164="","Catégorie manquante",IF(K164="?","Catégorie inconnue",IF(OR(AND(K164="Produit",H164&lt;&gt;""),AND(K164="Charge",G164&lt;&gt;"")),"Sens inhabituel","")))))</f>
        <v/>
      </c>
    </row>
    <row r="165">
      <c r="A165" s="10" t="n"/>
      <c r="G165" s="11" t="n"/>
      <c r="H165" s="11" t="n"/>
      <c r="J165" s="12">
        <f>IF(A165="","",(YEAR(A165)-YEAR(Paramètres!$B$4))*12+MONTH(A165)-MONTH(Paramètres!$B$4)+1)</f>
        <v/>
      </c>
      <c r="K165" s="12">
        <f>IF(D165="","",IFERROR(INDEX(Paramètres!$C$10:$C$45,MATCH(D165,Paramètres!$E$10:$E$45,0)),"?"))</f>
        <v/>
      </c>
      <c r="L165" s="12">
        <f>IF(A165="","",IF(AND(G165&lt;&gt;"",H165&lt;&gt;""),"Recette ET dépense",IF(D165="","Catégorie manquante",IF(K165="?","Catégorie inconnue",IF(OR(AND(K165="Produit",H165&lt;&gt;""),AND(K165="Charge",G165&lt;&gt;"")),"Sens inhabituel","")))))</f>
        <v/>
      </c>
    </row>
    <row r="166">
      <c r="A166" s="10" t="n"/>
      <c r="G166" s="11" t="n"/>
      <c r="H166" s="11" t="n"/>
      <c r="J166" s="12">
        <f>IF(A166="","",(YEAR(A166)-YEAR(Paramètres!$B$4))*12+MONTH(A166)-MONTH(Paramètres!$B$4)+1)</f>
        <v/>
      </c>
      <c r="K166" s="12">
        <f>IF(D166="","",IFERROR(INDEX(Paramètres!$C$10:$C$45,MATCH(D166,Paramètres!$E$10:$E$45,0)),"?"))</f>
        <v/>
      </c>
      <c r="L166" s="12">
        <f>IF(A166="","",IF(AND(G166&lt;&gt;"",H166&lt;&gt;""),"Recette ET dépense",IF(D166="","Catégorie manquante",IF(K166="?","Catégorie inconnue",IF(OR(AND(K166="Produit",H166&lt;&gt;""),AND(K166="Charge",G166&lt;&gt;"")),"Sens inhabituel","")))))</f>
        <v/>
      </c>
    </row>
    <row r="167">
      <c r="A167" s="10" t="n"/>
      <c r="G167" s="11" t="n"/>
      <c r="H167" s="11" t="n"/>
      <c r="J167" s="12">
        <f>IF(A167="","",(YEAR(A167)-YEAR(Paramètres!$B$4))*12+MONTH(A167)-MONTH(Paramètres!$B$4)+1)</f>
        <v/>
      </c>
      <c r="K167" s="12">
        <f>IF(D167="","",IFERROR(INDEX(Paramètres!$C$10:$C$45,MATCH(D167,Paramètres!$E$10:$E$45,0)),"?"))</f>
        <v/>
      </c>
      <c r="L167" s="12">
        <f>IF(A167="","",IF(AND(G167&lt;&gt;"",H167&lt;&gt;""),"Recette ET dépense",IF(D167="","Catégorie manquante",IF(K167="?","Catégorie inconnue",IF(OR(AND(K167="Produit",H167&lt;&gt;""),AND(K167="Charge",G167&lt;&gt;"")),"Sens inhabituel","")))))</f>
        <v/>
      </c>
    </row>
    <row r="168">
      <c r="A168" s="10" t="n"/>
      <c r="G168" s="11" t="n"/>
      <c r="H168" s="11" t="n"/>
      <c r="J168" s="12">
        <f>IF(A168="","",(YEAR(A168)-YEAR(Paramètres!$B$4))*12+MONTH(A168)-MONTH(Paramètres!$B$4)+1)</f>
        <v/>
      </c>
      <c r="K168" s="12">
        <f>IF(D168="","",IFERROR(INDEX(Paramètres!$C$10:$C$45,MATCH(D168,Paramètres!$E$10:$E$45,0)),"?"))</f>
        <v/>
      </c>
      <c r="L168" s="12">
        <f>IF(A168="","",IF(AND(G168&lt;&gt;"",H168&lt;&gt;""),"Recette ET dépense",IF(D168="","Catégorie manquante",IF(K168="?","Catégorie inconnue",IF(OR(AND(K168="Produit",H168&lt;&gt;""),AND(K168="Charge",G168&lt;&gt;"")),"Sens inhabituel","")))))</f>
        <v/>
      </c>
    </row>
    <row r="169">
      <c r="A169" s="10" t="n"/>
      <c r="G169" s="11" t="n"/>
      <c r="H169" s="11" t="n"/>
      <c r="J169" s="12">
        <f>IF(A169="","",(YEAR(A169)-YEAR(Paramètres!$B$4))*12+MONTH(A169)-MONTH(Paramètres!$B$4)+1)</f>
        <v/>
      </c>
      <c r="K169" s="12">
        <f>IF(D169="","",IFERROR(INDEX(Paramètres!$C$10:$C$45,MATCH(D169,Paramètres!$E$10:$E$45,0)),"?"))</f>
        <v/>
      </c>
      <c r="L169" s="12">
        <f>IF(A169="","",IF(AND(G169&lt;&gt;"",H169&lt;&gt;""),"Recette ET dépense",IF(D169="","Catégorie manquante",IF(K169="?","Catégorie inconnue",IF(OR(AND(K169="Produit",H169&lt;&gt;""),AND(K169="Charge",G169&lt;&gt;"")),"Sens inhabituel","")))))</f>
        <v/>
      </c>
    </row>
    <row r="170">
      <c r="A170" s="10" t="n"/>
      <c r="G170" s="11" t="n"/>
      <c r="H170" s="11" t="n"/>
      <c r="J170" s="12">
        <f>IF(A170="","",(YEAR(A170)-YEAR(Paramètres!$B$4))*12+MONTH(A170)-MONTH(Paramètres!$B$4)+1)</f>
        <v/>
      </c>
      <c r="K170" s="12">
        <f>IF(D170="","",IFERROR(INDEX(Paramètres!$C$10:$C$45,MATCH(D170,Paramètres!$E$10:$E$45,0)),"?"))</f>
        <v/>
      </c>
      <c r="L170" s="12">
        <f>IF(A170="","",IF(AND(G170&lt;&gt;"",H170&lt;&gt;""),"Recette ET dépense",IF(D170="","Catégorie manquante",IF(K170="?","Catégorie inconnue",IF(OR(AND(K170="Produit",H170&lt;&gt;""),AND(K170="Charge",G170&lt;&gt;"")),"Sens inhabituel","")))))</f>
        <v/>
      </c>
    </row>
    <row r="171">
      <c r="A171" s="10" t="n"/>
      <c r="G171" s="11" t="n"/>
      <c r="H171" s="11" t="n"/>
      <c r="J171" s="12">
        <f>IF(A171="","",(YEAR(A171)-YEAR(Paramètres!$B$4))*12+MONTH(A171)-MONTH(Paramètres!$B$4)+1)</f>
        <v/>
      </c>
      <c r="K171" s="12">
        <f>IF(D171="","",IFERROR(INDEX(Paramètres!$C$10:$C$45,MATCH(D171,Paramètres!$E$10:$E$45,0)),"?"))</f>
        <v/>
      </c>
      <c r="L171" s="12">
        <f>IF(A171="","",IF(AND(G171&lt;&gt;"",H171&lt;&gt;""),"Recette ET dépense",IF(D171="","Catégorie manquante",IF(K171="?","Catégorie inconnue",IF(OR(AND(K171="Produit",H171&lt;&gt;""),AND(K171="Charge",G171&lt;&gt;"")),"Sens inhabituel","")))))</f>
        <v/>
      </c>
    </row>
    <row r="172">
      <c r="A172" s="10" t="n"/>
      <c r="G172" s="11" t="n"/>
      <c r="H172" s="11" t="n"/>
      <c r="J172" s="12">
        <f>IF(A172="","",(YEAR(A172)-YEAR(Paramètres!$B$4))*12+MONTH(A172)-MONTH(Paramètres!$B$4)+1)</f>
        <v/>
      </c>
      <c r="K172" s="12">
        <f>IF(D172="","",IFERROR(INDEX(Paramètres!$C$10:$C$45,MATCH(D172,Paramètres!$E$10:$E$45,0)),"?"))</f>
        <v/>
      </c>
      <c r="L172" s="12">
        <f>IF(A172="","",IF(AND(G172&lt;&gt;"",H172&lt;&gt;""),"Recette ET dépense",IF(D172="","Catégorie manquante",IF(K172="?","Catégorie inconnue",IF(OR(AND(K172="Produit",H172&lt;&gt;""),AND(K172="Charge",G172&lt;&gt;"")),"Sens inhabituel","")))))</f>
        <v/>
      </c>
    </row>
    <row r="173">
      <c r="A173" s="10" t="n"/>
      <c r="G173" s="11" t="n"/>
      <c r="H173" s="11" t="n"/>
      <c r="J173" s="12">
        <f>IF(A173="","",(YEAR(A173)-YEAR(Paramètres!$B$4))*12+MONTH(A173)-MONTH(Paramètres!$B$4)+1)</f>
        <v/>
      </c>
      <c r="K173" s="12">
        <f>IF(D173="","",IFERROR(INDEX(Paramètres!$C$10:$C$45,MATCH(D173,Paramètres!$E$10:$E$45,0)),"?"))</f>
        <v/>
      </c>
      <c r="L173" s="12">
        <f>IF(A173="","",IF(AND(G173&lt;&gt;"",H173&lt;&gt;""),"Recette ET dépense",IF(D173="","Catégorie manquante",IF(K173="?","Catégorie inconnue",IF(OR(AND(K173="Produit",H173&lt;&gt;""),AND(K173="Charge",G173&lt;&gt;"")),"Sens inhabituel","")))))</f>
        <v/>
      </c>
    </row>
    <row r="174">
      <c r="A174" s="10" t="n"/>
      <c r="G174" s="11" t="n"/>
      <c r="H174" s="11" t="n"/>
      <c r="J174" s="12">
        <f>IF(A174="","",(YEAR(A174)-YEAR(Paramètres!$B$4))*12+MONTH(A174)-MONTH(Paramètres!$B$4)+1)</f>
        <v/>
      </c>
      <c r="K174" s="12">
        <f>IF(D174="","",IFERROR(INDEX(Paramètres!$C$10:$C$45,MATCH(D174,Paramètres!$E$10:$E$45,0)),"?"))</f>
        <v/>
      </c>
      <c r="L174" s="12">
        <f>IF(A174="","",IF(AND(G174&lt;&gt;"",H174&lt;&gt;""),"Recette ET dépense",IF(D174="","Catégorie manquante",IF(K174="?","Catégorie inconnue",IF(OR(AND(K174="Produit",H174&lt;&gt;""),AND(K174="Charge",G174&lt;&gt;"")),"Sens inhabituel","")))))</f>
        <v/>
      </c>
    </row>
    <row r="175">
      <c r="A175" s="10" t="n"/>
      <c r="G175" s="11" t="n"/>
      <c r="H175" s="11" t="n"/>
      <c r="J175" s="12">
        <f>IF(A175="","",(YEAR(A175)-YEAR(Paramètres!$B$4))*12+MONTH(A175)-MONTH(Paramètres!$B$4)+1)</f>
        <v/>
      </c>
      <c r="K175" s="12">
        <f>IF(D175="","",IFERROR(INDEX(Paramètres!$C$10:$C$45,MATCH(D175,Paramètres!$E$10:$E$45,0)),"?"))</f>
        <v/>
      </c>
      <c r="L175" s="12">
        <f>IF(A175="","",IF(AND(G175&lt;&gt;"",H175&lt;&gt;""),"Recette ET dépense",IF(D175="","Catégorie manquante",IF(K175="?","Catégorie inconnue",IF(OR(AND(K175="Produit",H175&lt;&gt;""),AND(K175="Charge",G175&lt;&gt;"")),"Sens inhabituel","")))))</f>
        <v/>
      </c>
    </row>
    <row r="176">
      <c r="A176" s="10" t="n"/>
      <c r="G176" s="11" t="n"/>
      <c r="H176" s="11" t="n"/>
      <c r="J176" s="12">
        <f>IF(A176="","",(YEAR(A176)-YEAR(Paramètres!$B$4))*12+MONTH(A176)-MONTH(Paramètres!$B$4)+1)</f>
        <v/>
      </c>
      <c r="K176" s="12">
        <f>IF(D176="","",IFERROR(INDEX(Paramètres!$C$10:$C$45,MATCH(D176,Paramètres!$E$10:$E$45,0)),"?"))</f>
        <v/>
      </c>
      <c r="L176" s="12">
        <f>IF(A176="","",IF(AND(G176&lt;&gt;"",H176&lt;&gt;""),"Recette ET dépense",IF(D176="","Catégorie manquante",IF(K176="?","Catégorie inconnue",IF(OR(AND(K176="Produit",H176&lt;&gt;""),AND(K176="Charge",G176&lt;&gt;"")),"Sens inhabituel","")))))</f>
        <v/>
      </c>
    </row>
    <row r="177">
      <c r="A177" s="10" t="n"/>
      <c r="G177" s="11" t="n"/>
      <c r="H177" s="11" t="n"/>
      <c r="J177" s="12">
        <f>IF(A177="","",(YEAR(A177)-YEAR(Paramètres!$B$4))*12+MONTH(A177)-MONTH(Paramètres!$B$4)+1)</f>
        <v/>
      </c>
      <c r="K177" s="12">
        <f>IF(D177="","",IFERROR(INDEX(Paramètres!$C$10:$C$45,MATCH(D177,Paramètres!$E$10:$E$45,0)),"?"))</f>
        <v/>
      </c>
      <c r="L177" s="12">
        <f>IF(A177="","",IF(AND(G177&lt;&gt;"",H177&lt;&gt;""),"Recette ET dépense",IF(D177="","Catégorie manquante",IF(K177="?","Catégorie inconnue",IF(OR(AND(K177="Produit",H177&lt;&gt;""),AND(K177="Charge",G177&lt;&gt;"")),"Sens inhabituel","")))))</f>
        <v/>
      </c>
    </row>
    <row r="178">
      <c r="A178" s="10" t="n"/>
      <c r="G178" s="11" t="n"/>
      <c r="H178" s="11" t="n"/>
      <c r="J178" s="12">
        <f>IF(A178="","",(YEAR(A178)-YEAR(Paramètres!$B$4))*12+MONTH(A178)-MONTH(Paramètres!$B$4)+1)</f>
        <v/>
      </c>
      <c r="K178" s="12">
        <f>IF(D178="","",IFERROR(INDEX(Paramètres!$C$10:$C$45,MATCH(D178,Paramètres!$E$10:$E$45,0)),"?"))</f>
        <v/>
      </c>
      <c r="L178" s="12">
        <f>IF(A178="","",IF(AND(G178&lt;&gt;"",H178&lt;&gt;""),"Recette ET dépense",IF(D178="","Catégorie manquante",IF(K178="?","Catégorie inconnue",IF(OR(AND(K178="Produit",H178&lt;&gt;""),AND(K178="Charge",G178&lt;&gt;"")),"Sens inhabituel","")))))</f>
        <v/>
      </c>
    </row>
    <row r="179">
      <c r="A179" s="10" t="n"/>
      <c r="G179" s="11" t="n"/>
      <c r="H179" s="11" t="n"/>
      <c r="J179" s="12">
        <f>IF(A179="","",(YEAR(A179)-YEAR(Paramètres!$B$4))*12+MONTH(A179)-MONTH(Paramètres!$B$4)+1)</f>
        <v/>
      </c>
      <c r="K179" s="12">
        <f>IF(D179="","",IFERROR(INDEX(Paramètres!$C$10:$C$45,MATCH(D179,Paramètres!$E$10:$E$45,0)),"?"))</f>
        <v/>
      </c>
      <c r="L179" s="12">
        <f>IF(A179="","",IF(AND(G179&lt;&gt;"",H179&lt;&gt;""),"Recette ET dépense",IF(D179="","Catégorie manquante",IF(K179="?","Catégorie inconnue",IF(OR(AND(K179="Produit",H179&lt;&gt;""),AND(K179="Charge",G179&lt;&gt;"")),"Sens inhabituel","")))))</f>
        <v/>
      </c>
    </row>
    <row r="180">
      <c r="A180" s="10" t="n"/>
      <c r="G180" s="11" t="n"/>
      <c r="H180" s="11" t="n"/>
      <c r="J180" s="12">
        <f>IF(A180="","",(YEAR(A180)-YEAR(Paramètres!$B$4))*12+MONTH(A180)-MONTH(Paramètres!$B$4)+1)</f>
        <v/>
      </c>
      <c r="K180" s="12">
        <f>IF(D180="","",IFERROR(INDEX(Paramètres!$C$10:$C$45,MATCH(D180,Paramètres!$E$10:$E$45,0)),"?"))</f>
        <v/>
      </c>
      <c r="L180" s="12">
        <f>IF(A180="","",IF(AND(G180&lt;&gt;"",H180&lt;&gt;""),"Recette ET dépense",IF(D180="","Catégorie manquante",IF(K180="?","Catégorie inconnue",IF(OR(AND(K180="Produit",H180&lt;&gt;""),AND(K180="Charge",G180&lt;&gt;"")),"Sens inhabituel","")))))</f>
        <v/>
      </c>
    </row>
    <row r="181">
      <c r="A181" s="10" t="n"/>
      <c r="G181" s="11" t="n"/>
      <c r="H181" s="11" t="n"/>
      <c r="J181" s="12">
        <f>IF(A181="","",(YEAR(A181)-YEAR(Paramètres!$B$4))*12+MONTH(A181)-MONTH(Paramètres!$B$4)+1)</f>
        <v/>
      </c>
      <c r="K181" s="12">
        <f>IF(D181="","",IFERROR(INDEX(Paramètres!$C$10:$C$45,MATCH(D181,Paramètres!$E$10:$E$45,0)),"?"))</f>
        <v/>
      </c>
      <c r="L181" s="12">
        <f>IF(A181="","",IF(AND(G181&lt;&gt;"",H181&lt;&gt;""),"Recette ET dépense",IF(D181="","Catégorie manquante",IF(K181="?","Catégorie inconnue",IF(OR(AND(K181="Produit",H181&lt;&gt;""),AND(K181="Charge",G181&lt;&gt;"")),"Sens inhabituel","")))))</f>
        <v/>
      </c>
    </row>
    <row r="182">
      <c r="A182" s="10" t="n"/>
      <c r="G182" s="11" t="n"/>
      <c r="H182" s="11" t="n"/>
      <c r="J182" s="12">
        <f>IF(A182="","",(YEAR(A182)-YEAR(Paramètres!$B$4))*12+MONTH(A182)-MONTH(Paramètres!$B$4)+1)</f>
        <v/>
      </c>
      <c r="K182" s="12">
        <f>IF(D182="","",IFERROR(INDEX(Paramètres!$C$10:$C$45,MATCH(D182,Paramètres!$E$10:$E$45,0)),"?"))</f>
        <v/>
      </c>
      <c r="L182" s="12">
        <f>IF(A182="","",IF(AND(G182&lt;&gt;"",H182&lt;&gt;""),"Recette ET dépense",IF(D182="","Catégorie manquante",IF(K182="?","Catégorie inconnue",IF(OR(AND(K182="Produit",H182&lt;&gt;""),AND(K182="Charge",G182&lt;&gt;"")),"Sens inhabituel","")))))</f>
        <v/>
      </c>
    </row>
    <row r="183">
      <c r="A183" s="10" t="n"/>
      <c r="G183" s="11" t="n"/>
      <c r="H183" s="11" t="n"/>
      <c r="J183" s="12">
        <f>IF(A183="","",(YEAR(A183)-YEAR(Paramètres!$B$4))*12+MONTH(A183)-MONTH(Paramètres!$B$4)+1)</f>
        <v/>
      </c>
      <c r="K183" s="12">
        <f>IF(D183="","",IFERROR(INDEX(Paramètres!$C$10:$C$45,MATCH(D183,Paramètres!$E$10:$E$45,0)),"?"))</f>
        <v/>
      </c>
      <c r="L183" s="12">
        <f>IF(A183="","",IF(AND(G183&lt;&gt;"",H183&lt;&gt;""),"Recette ET dépense",IF(D183="","Catégorie manquante",IF(K183="?","Catégorie inconnue",IF(OR(AND(K183="Produit",H183&lt;&gt;""),AND(K183="Charge",G183&lt;&gt;"")),"Sens inhabituel","")))))</f>
        <v/>
      </c>
    </row>
    <row r="184">
      <c r="A184" s="10" t="n"/>
      <c r="G184" s="11" t="n"/>
      <c r="H184" s="11" t="n"/>
      <c r="J184" s="12">
        <f>IF(A184="","",(YEAR(A184)-YEAR(Paramètres!$B$4))*12+MONTH(A184)-MONTH(Paramètres!$B$4)+1)</f>
        <v/>
      </c>
      <c r="K184" s="12">
        <f>IF(D184="","",IFERROR(INDEX(Paramètres!$C$10:$C$45,MATCH(D184,Paramètres!$E$10:$E$45,0)),"?"))</f>
        <v/>
      </c>
      <c r="L184" s="12">
        <f>IF(A184="","",IF(AND(G184&lt;&gt;"",H184&lt;&gt;""),"Recette ET dépense",IF(D184="","Catégorie manquante",IF(K184="?","Catégorie inconnue",IF(OR(AND(K184="Produit",H184&lt;&gt;""),AND(K184="Charge",G184&lt;&gt;"")),"Sens inhabituel","")))))</f>
        <v/>
      </c>
    </row>
    <row r="185">
      <c r="A185" s="10" t="n"/>
      <c r="G185" s="11" t="n"/>
      <c r="H185" s="11" t="n"/>
      <c r="J185" s="12">
        <f>IF(A185="","",(YEAR(A185)-YEAR(Paramètres!$B$4))*12+MONTH(A185)-MONTH(Paramètres!$B$4)+1)</f>
        <v/>
      </c>
      <c r="K185" s="12">
        <f>IF(D185="","",IFERROR(INDEX(Paramètres!$C$10:$C$45,MATCH(D185,Paramètres!$E$10:$E$45,0)),"?"))</f>
        <v/>
      </c>
      <c r="L185" s="12">
        <f>IF(A185="","",IF(AND(G185&lt;&gt;"",H185&lt;&gt;""),"Recette ET dépense",IF(D185="","Catégorie manquante",IF(K185="?","Catégorie inconnue",IF(OR(AND(K185="Produit",H185&lt;&gt;""),AND(K185="Charge",G185&lt;&gt;"")),"Sens inhabituel","")))))</f>
        <v/>
      </c>
    </row>
    <row r="186">
      <c r="A186" s="10" t="n"/>
      <c r="G186" s="11" t="n"/>
      <c r="H186" s="11" t="n"/>
      <c r="J186" s="12">
        <f>IF(A186="","",(YEAR(A186)-YEAR(Paramètres!$B$4))*12+MONTH(A186)-MONTH(Paramètres!$B$4)+1)</f>
        <v/>
      </c>
      <c r="K186" s="12">
        <f>IF(D186="","",IFERROR(INDEX(Paramètres!$C$10:$C$45,MATCH(D186,Paramètres!$E$10:$E$45,0)),"?"))</f>
        <v/>
      </c>
      <c r="L186" s="12">
        <f>IF(A186="","",IF(AND(G186&lt;&gt;"",H186&lt;&gt;""),"Recette ET dépense",IF(D186="","Catégorie manquante",IF(K186="?","Catégorie inconnue",IF(OR(AND(K186="Produit",H186&lt;&gt;""),AND(K186="Charge",G186&lt;&gt;"")),"Sens inhabituel","")))))</f>
        <v/>
      </c>
    </row>
    <row r="187">
      <c r="A187" s="10" t="n"/>
      <c r="G187" s="11" t="n"/>
      <c r="H187" s="11" t="n"/>
      <c r="J187" s="12">
        <f>IF(A187="","",(YEAR(A187)-YEAR(Paramètres!$B$4))*12+MONTH(A187)-MONTH(Paramètres!$B$4)+1)</f>
        <v/>
      </c>
      <c r="K187" s="12">
        <f>IF(D187="","",IFERROR(INDEX(Paramètres!$C$10:$C$45,MATCH(D187,Paramètres!$E$10:$E$45,0)),"?"))</f>
        <v/>
      </c>
      <c r="L187" s="12">
        <f>IF(A187="","",IF(AND(G187&lt;&gt;"",H187&lt;&gt;""),"Recette ET dépense",IF(D187="","Catégorie manquante",IF(K187="?","Catégorie inconnue",IF(OR(AND(K187="Produit",H187&lt;&gt;""),AND(K187="Charge",G187&lt;&gt;"")),"Sens inhabituel","")))))</f>
        <v/>
      </c>
    </row>
    <row r="188">
      <c r="A188" s="10" t="n"/>
      <c r="G188" s="11" t="n"/>
      <c r="H188" s="11" t="n"/>
      <c r="J188" s="12">
        <f>IF(A188="","",(YEAR(A188)-YEAR(Paramètres!$B$4))*12+MONTH(A188)-MONTH(Paramètres!$B$4)+1)</f>
        <v/>
      </c>
      <c r="K188" s="12">
        <f>IF(D188="","",IFERROR(INDEX(Paramètres!$C$10:$C$45,MATCH(D188,Paramètres!$E$10:$E$45,0)),"?"))</f>
        <v/>
      </c>
      <c r="L188" s="12">
        <f>IF(A188="","",IF(AND(G188&lt;&gt;"",H188&lt;&gt;""),"Recette ET dépense",IF(D188="","Catégorie manquante",IF(K188="?","Catégorie inconnue",IF(OR(AND(K188="Produit",H188&lt;&gt;""),AND(K188="Charge",G188&lt;&gt;"")),"Sens inhabituel","")))))</f>
        <v/>
      </c>
    </row>
    <row r="189">
      <c r="A189" s="10" t="n"/>
      <c r="G189" s="11" t="n"/>
      <c r="H189" s="11" t="n"/>
      <c r="J189" s="12">
        <f>IF(A189="","",(YEAR(A189)-YEAR(Paramètres!$B$4))*12+MONTH(A189)-MONTH(Paramètres!$B$4)+1)</f>
        <v/>
      </c>
      <c r="K189" s="12">
        <f>IF(D189="","",IFERROR(INDEX(Paramètres!$C$10:$C$45,MATCH(D189,Paramètres!$E$10:$E$45,0)),"?"))</f>
        <v/>
      </c>
      <c r="L189" s="12">
        <f>IF(A189="","",IF(AND(G189&lt;&gt;"",H189&lt;&gt;""),"Recette ET dépense",IF(D189="","Catégorie manquante",IF(K189="?","Catégorie inconnue",IF(OR(AND(K189="Produit",H189&lt;&gt;""),AND(K189="Charge",G189&lt;&gt;"")),"Sens inhabituel","")))))</f>
        <v/>
      </c>
    </row>
    <row r="190">
      <c r="A190" s="10" t="n"/>
      <c r="G190" s="11" t="n"/>
      <c r="H190" s="11" t="n"/>
      <c r="J190" s="12">
        <f>IF(A190="","",(YEAR(A190)-YEAR(Paramètres!$B$4))*12+MONTH(A190)-MONTH(Paramètres!$B$4)+1)</f>
        <v/>
      </c>
      <c r="K190" s="12">
        <f>IF(D190="","",IFERROR(INDEX(Paramètres!$C$10:$C$45,MATCH(D190,Paramètres!$E$10:$E$45,0)),"?"))</f>
        <v/>
      </c>
      <c r="L190" s="12">
        <f>IF(A190="","",IF(AND(G190&lt;&gt;"",H190&lt;&gt;""),"Recette ET dépense",IF(D190="","Catégorie manquante",IF(K190="?","Catégorie inconnue",IF(OR(AND(K190="Produit",H190&lt;&gt;""),AND(K190="Charge",G190&lt;&gt;"")),"Sens inhabituel","")))))</f>
        <v/>
      </c>
    </row>
    <row r="191">
      <c r="A191" s="10" t="n"/>
      <c r="G191" s="11" t="n"/>
      <c r="H191" s="11" t="n"/>
      <c r="J191" s="12">
        <f>IF(A191="","",(YEAR(A191)-YEAR(Paramètres!$B$4))*12+MONTH(A191)-MONTH(Paramètres!$B$4)+1)</f>
        <v/>
      </c>
      <c r="K191" s="12">
        <f>IF(D191="","",IFERROR(INDEX(Paramètres!$C$10:$C$45,MATCH(D191,Paramètres!$E$10:$E$45,0)),"?"))</f>
        <v/>
      </c>
      <c r="L191" s="12">
        <f>IF(A191="","",IF(AND(G191&lt;&gt;"",H191&lt;&gt;""),"Recette ET dépense",IF(D191="","Catégorie manquante",IF(K191="?","Catégorie inconnue",IF(OR(AND(K191="Produit",H191&lt;&gt;""),AND(K191="Charge",G191&lt;&gt;"")),"Sens inhabituel","")))))</f>
        <v/>
      </c>
    </row>
    <row r="192">
      <c r="A192" s="10" t="n"/>
      <c r="G192" s="11" t="n"/>
      <c r="H192" s="11" t="n"/>
      <c r="J192" s="12">
        <f>IF(A192="","",(YEAR(A192)-YEAR(Paramètres!$B$4))*12+MONTH(A192)-MONTH(Paramètres!$B$4)+1)</f>
        <v/>
      </c>
      <c r="K192" s="12">
        <f>IF(D192="","",IFERROR(INDEX(Paramètres!$C$10:$C$45,MATCH(D192,Paramètres!$E$10:$E$45,0)),"?"))</f>
        <v/>
      </c>
      <c r="L192" s="12">
        <f>IF(A192="","",IF(AND(G192&lt;&gt;"",H192&lt;&gt;""),"Recette ET dépense",IF(D192="","Catégorie manquante",IF(K192="?","Catégorie inconnue",IF(OR(AND(K192="Produit",H192&lt;&gt;""),AND(K192="Charge",G192&lt;&gt;"")),"Sens inhabituel","")))))</f>
        <v/>
      </c>
    </row>
    <row r="193">
      <c r="A193" s="10" t="n"/>
      <c r="G193" s="11" t="n"/>
      <c r="H193" s="11" t="n"/>
      <c r="J193" s="12">
        <f>IF(A193="","",(YEAR(A193)-YEAR(Paramètres!$B$4))*12+MONTH(A193)-MONTH(Paramètres!$B$4)+1)</f>
        <v/>
      </c>
      <c r="K193" s="12">
        <f>IF(D193="","",IFERROR(INDEX(Paramètres!$C$10:$C$45,MATCH(D193,Paramètres!$E$10:$E$45,0)),"?"))</f>
        <v/>
      </c>
      <c r="L193" s="12">
        <f>IF(A193="","",IF(AND(G193&lt;&gt;"",H193&lt;&gt;""),"Recette ET dépense",IF(D193="","Catégorie manquante",IF(K193="?","Catégorie inconnue",IF(OR(AND(K193="Produit",H193&lt;&gt;""),AND(K193="Charge",G193&lt;&gt;"")),"Sens inhabituel","")))))</f>
        <v/>
      </c>
    </row>
    <row r="194">
      <c r="A194" s="10" t="n"/>
      <c r="G194" s="11" t="n"/>
      <c r="H194" s="11" t="n"/>
      <c r="J194" s="12">
        <f>IF(A194="","",(YEAR(A194)-YEAR(Paramètres!$B$4))*12+MONTH(A194)-MONTH(Paramètres!$B$4)+1)</f>
        <v/>
      </c>
      <c r="K194" s="12">
        <f>IF(D194="","",IFERROR(INDEX(Paramètres!$C$10:$C$45,MATCH(D194,Paramètres!$E$10:$E$45,0)),"?"))</f>
        <v/>
      </c>
      <c r="L194" s="12">
        <f>IF(A194="","",IF(AND(G194&lt;&gt;"",H194&lt;&gt;""),"Recette ET dépense",IF(D194="","Catégorie manquante",IF(K194="?","Catégorie inconnue",IF(OR(AND(K194="Produit",H194&lt;&gt;""),AND(K194="Charge",G194&lt;&gt;"")),"Sens inhabituel","")))))</f>
        <v/>
      </c>
    </row>
    <row r="195">
      <c r="A195" s="10" t="n"/>
      <c r="G195" s="11" t="n"/>
      <c r="H195" s="11" t="n"/>
      <c r="J195" s="12">
        <f>IF(A195="","",(YEAR(A195)-YEAR(Paramètres!$B$4))*12+MONTH(A195)-MONTH(Paramètres!$B$4)+1)</f>
        <v/>
      </c>
      <c r="K195" s="12">
        <f>IF(D195="","",IFERROR(INDEX(Paramètres!$C$10:$C$45,MATCH(D195,Paramètres!$E$10:$E$45,0)),"?"))</f>
        <v/>
      </c>
      <c r="L195" s="12">
        <f>IF(A195="","",IF(AND(G195&lt;&gt;"",H195&lt;&gt;""),"Recette ET dépense",IF(D195="","Catégorie manquante",IF(K195="?","Catégorie inconnue",IF(OR(AND(K195="Produit",H195&lt;&gt;""),AND(K195="Charge",G195&lt;&gt;"")),"Sens inhabituel","")))))</f>
        <v/>
      </c>
    </row>
    <row r="196">
      <c r="A196" s="10" t="n"/>
      <c r="G196" s="11" t="n"/>
      <c r="H196" s="11" t="n"/>
      <c r="J196" s="12">
        <f>IF(A196="","",(YEAR(A196)-YEAR(Paramètres!$B$4))*12+MONTH(A196)-MONTH(Paramètres!$B$4)+1)</f>
        <v/>
      </c>
      <c r="K196" s="12">
        <f>IF(D196="","",IFERROR(INDEX(Paramètres!$C$10:$C$45,MATCH(D196,Paramètres!$E$10:$E$45,0)),"?"))</f>
        <v/>
      </c>
      <c r="L196" s="12">
        <f>IF(A196="","",IF(AND(G196&lt;&gt;"",H196&lt;&gt;""),"Recette ET dépense",IF(D196="","Catégorie manquante",IF(K196="?","Catégorie inconnue",IF(OR(AND(K196="Produit",H196&lt;&gt;""),AND(K196="Charge",G196&lt;&gt;"")),"Sens inhabituel","")))))</f>
        <v/>
      </c>
    </row>
    <row r="197">
      <c r="A197" s="10" t="n"/>
      <c r="G197" s="11" t="n"/>
      <c r="H197" s="11" t="n"/>
      <c r="J197" s="12">
        <f>IF(A197="","",(YEAR(A197)-YEAR(Paramètres!$B$4))*12+MONTH(A197)-MONTH(Paramètres!$B$4)+1)</f>
        <v/>
      </c>
      <c r="K197" s="12">
        <f>IF(D197="","",IFERROR(INDEX(Paramètres!$C$10:$C$45,MATCH(D197,Paramètres!$E$10:$E$45,0)),"?"))</f>
        <v/>
      </c>
      <c r="L197" s="12">
        <f>IF(A197="","",IF(AND(G197&lt;&gt;"",H197&lt;&gt;""),"Recette ET dépense",IF(D197="","Catégorie manquante",IF(K197="?","Catégorie inconnue",IF(OR(AND(K197="Produit",H197&lt;&gt;""),AND(K197="Charge",G197&lt;&gt;"")),"Sens inhabituel","")))))</f>
        <v/>
      </c>
    </row>
    <row r="198">
      <c r="A198" s="10" t="n"/>
      <c r="G198" s="11" t="n"/>
      <c r="H198" s="11" t="n"/>
      <c r="J198" s="12">
        <f>IF(A198="","",(YEAR(A198)-YEAR(Paramètres!$B$4))*12+MONTH(A198)-MONTH(Paramètres!$B$4)+1)</f>
        <v/>
      </c>
      <c r="K198" s="12">
        <f>IF(D198="","",IFERROR(INDEX(Paramètres!$C$10:$C$45,MATCH(D198,Paramètres!$E$10:$E$45,0)),"?"))</f>
        <v/>
      </c>
      <c r="L198" s="12">
        <f>IF(A198="","",IF(AND(G198&lt;&gt;"",H198&lt;&gt;""),"Recette ET dépense",IF(D198="","Catégorie manquante",IF(K198="?","Catégorie inconnue",IF(OR(AND(K198="Produit",H198&lt;&gt;""),AND(K198="Charge",G198&lt;&gt;"")),"Sens inhabituel","")))))</f>
        <v/>
      </c>
    </row>
    <row r="199">
      <c r="A199" s="10" t="n"/>
      <c r="G199" s="11" t="n"/>
      <c r="H199" s="11" t="n"/>
      <c r="J199" s="12">
        <f>IF(A199="","",(YEAR(A199)-YEAR(Paramètres!$B$4))*12+MONTH(A199)-MONTH(Paramètres!$B$4)+1)</f>
        <v/>
      </c>
      <c r="K199" s="12">
        <f>IF(D199="","",IFERROR(INDEX(Paramètres!$C$10:$C$45,MATCH(D199,Paramètres!$E$10:$E$45,0)),"?"))</f>
        <v/>
      </c>
      <c r="L199" s="12">
        <f>IF(A199="","",IF(AND(G199&lt;&gt;"",H199&lt;&gt;""),"Recette ET dépense",IF(D199="","Catégorie manquante",IF(K199="?","Catégorie inconnue",IF(OR(AND(K199="Produit",H199&lt;&gt;""),AND(K199="Charge",G199&lt;&gt;"")),"Sens inhabituel","")))))</f>
        <v/>
      </c>
    </row>
    <row r="200">
      <c r="A200" s="10" t="n"/>
      <c r="G200" s="11" t="n"/>
      <c r="H200" s="11" t="n"/>
      <c r="J200" s="12">
        <f>IF(A200="","",(YEAR(A200)-YEAR(Paramètres!$B$4))*12+MONTH(A200)-MONTH(Paramètres!$B$4)+1)</f>
        <v/>
      </c>
      <c r="K200" s="12">
        <f>IF(D200="","",IFERROR(INDEX(Paramètres!$C$10:$C$45,MATCH(D200,Paramètres!$E$10:$E$45,0)),"?"))</f>
        <v/>
      </c>
      <c r="L200" s="12">
        <f>IF(A200="","",IF(AND(G200&lt;&gt;"",H200&lt;&gt;""),"Recette ET dépense",IF(D200="","Catégorie manquante",IF(K200="?","Catégorie inconnue",IF(OR(AND(K200="Produit",H200&lt;&gt;""),AND(K200="Charge",G200&lt;&gt;"")),"Sens inhabituel","")))))</f>
        <v/>
      </c>
    </row>
    <row r="201">
      <c r="A201" s="10" t="n"/>
      <c r="G201" s="11" t="n"/>
      <c r="H201" s="11" t="n"/>
      <c r="J201" s="12">
        <f>IF(A201="","",(YEAR(A201)-YEAR(Paramètres!$B$4))*12+MONTH(A201)-MONTH(Paramètres!$B$4)+1)</f>
        <v/>
      </c>
      <c r="K201" s="12">
        <f>IF(D201="","",IFERROR(INDEX(Paramètres!$C$10:$C$45,MATCH(D201,Paramètres!$E$10:$E$45,0)),"?"))</f>
        <v/>
      </c>
      <c r="L201" s="12">
        <f>IF(A201="","",IF(AND(G201&lt;&gt;"",H201&lt;&gt;""),"Recette ET dépense",IF(D201="","Catégorie manquante",IF(K201="?","Catégorie inconnue",IF(OR(AND(K201="Produit",H201&lt;&gt;""),AND(K201="Charge",G201&lt;&gt;"")),"Sens inhabituel","")))))</f>
        <v/>
      </c>
    </row>
    <row r="202">
      <c r="A202" s="10" t="n"/>
      <c r="G202" s="11" t="n"/>
      <c r="H202" s="11" t="n"/>
      <c r="J202" s="12">
        <f>IF(A202="","",(YEAR(A202)-YEAR(Paramètres!$B$4))*12+MONTH(A202)-MONTH(Paramètres!$B$4)+1)</f>
        <v/>
      </c>
      <c r="K202" s="12">
        <f>IF(D202="","",IFERROR(INDEX(Paramètres!$C$10:$C$45,MATCH(D202,Paramètres!$E$10:$E$45,0)),"?"))</f>
        <v/>
      </c>
      <c r="L202" s="12">
        <f>IF(A202="","",IF(AND(G202&lt;&gt;"",H202&lt;&gt;""),"Recette ET dépense",IF(D202="","Catégorie manquante",IF(K202="?","Catégorie inconnue",IF(OR(AND(K202="Produit",H202&lt;&gt;""),AND(K202="Charge",G202&lt;&gt;"")),"Sens inhabituel","")))))</f>
        <v/>
      </c>
    </row>
    <row r="203">
      <c r="A203" s="10" t="n"/>
      <c r="G203" s="11" t="n"/>
      <c r="H203" s="11" t="n"/>
      <c r="J203" s="12">
        <f>IF(A203="","",(YEAR(A203)-YEAR(Paramètres!$B$4))*12+MONTH(A203)-MONTH(Paramètres!$B$4)+1)</f>
        <v/>
      </c>
      <c r="K203" s="12">
        <f>IF(D203="","",IFERROR(INDEX(Paramètres!$C$10:$C$45,MATCH(D203,Paramètres!$E$10:$E$45,0)),"?"))</f>
        <v/>
      </c>
      <c r="L203" s="12">
        <f>IF(A203="","",IF(AND(G203&lt;&gt;"",H203&lt;&gt;""),"Recette ET dépense",IF(D203="","Catégorie manquante",IF(K203="?","Catégorie inconnue",IF(OR(AND(K203="Produit",H203&lt;&gt;""),AND(K203="Charge",G203&lt;&gt;"")),"Sens inhabituel","")))))</f>
        <v/>
      </c>
    </row>
    <row r="204">
      <c r="A204" s="10" t="n"/>
      <c r="G204" s="11" t="n"/>
      <c r="H204" s="11" t="n"/>
      <c r="J204" s="12">
        <f>IF(A204="","",(YEAR(A204)-YEAR(Paramètres!$B$4))*12+MONTH(A204)-MONTH(Paramètres!$B$4)+1)</f>
        <v/>
      </c>
      <c r="K204" s="12">
        <f>IF(D204="","",IFERROR(INDEX(Paramètres!$C$10:$C$45,MATCH(D204,Paramètres!$E$10:$E$45,0)),"?"))</f>
        <v/>
      </c>
      <c r="L204" s="12">
        <f>IF(A204="","",IF(AND(G204&lt;&gt;"",H204&lt;&gt;""),"Recette ET dépense",IF(D204="","Catégorie manquante",IF(K204="?","Catégorie inconnue",IF(OR(AND(K204="Produit",H204&lt;&gt;""),AND(K204="Charge",G204&lt;&gt;"")),"Sens inhabituel","")))))</f>
        <v/>
      </c>
    </row>
    <row r="205">
      <c r="A205" s="10" t="n"/>
      <c r="G205" s="11" t="n"/>
      <c r="H205" s="11" t="n"/>
      <c r="J205" s="12">
        <f>IF(A205="","",(YEAR(A205)-YEAR(Paramètres!$B$4))*12+MONTH(A205)-MONTH(Paramètres!$B$4)+1)</f>
        <v/>
      </c>
      <c r="K205" s="12">
        <f>IF(D205="","",IFERROR(INDEX(Paramètres!$C$10:$C$45,MATCH(D205,Paramètres!$E$10:$E$45,0)),"?"))</f>
        <v/>
      </c>
      <c r="L205" s="12">
        <f>IF(A205="","",IF(AND(G205&lt;&gt;"",H205&lt;&gt;""),"Recette ET dépense",IF(D205="","Catégorie manquante",IF(K205="?","Catégorie inconnue",IF(OR(AND(K205="Produit",H205&lt;&gt;""),AND(K205="Charge",G205&lt;&gt;"")),"Sens inhabituel","")))))</f>
        <v/>
      </c>
    </row>
    <row r="206">
      <c r="A206" s="10" t="n"/>
      <c r="G206" s="11" t="n"/>
      <c r="H206" s="11" t="n"/>
      <c r="J206" s="12">
        <f>IF(A206="","",(YEAR(A206)-YEAR(Paramètres!$B$4))*12+MONTH(A206)-MONTH(Paramètres!$B$4)+1)</f>
        <v/>
      </c>
      <c r="K206" s="12">
        <f>IF(D206="","",IFERROR(INDEX(Paramètres!$C$10:$C$45,MATCH(D206,Paramètres!$E$10:$E$45,0)),"?"))</f>
        <v/>
      </c>
      <c r="L206" s="12">
        <f>IF(A206="","",IF(AND(G206&lt;&gt;"",H206&lt;&gt;""),"Recette ET dépense",IF(D206="","Catégorie manquante",IF(K206="?","Catégorie inconnue",IF(OR(AND(K206="Produit",H206&lt;&gt;""),AND(K206="Charge",G206&lt;&gt;"")),"Sens inhabituel","")))))</f>
        <v/>
      </c>
    </row>
    <row r="207">
      <c r="A207" s="10" t="n"/>
      <c r="G207" s="11" t="n"/>
      <c r="H207" s="11" t="n"/>
      <c r="J207" s="12">
        <f>IF(A207="","",(YEAR(A207)-YEAR(Paramètres!$B$4))*12+MONTH(A207)-MONTH(Paramètres!$B$4)+1)</f>
        <v/>
      </c>
      <c r="K207" s="12">
        <f>IF(D207="","",IFERROR(INDEX(Paramètres!$C$10:$C$45,MATCH(D207,Paramètres!$E$10:$E$45,0)),"?"))</f>
        <v/>
      </c>
      <c r="L207" s="12">
        <f>IF(A207="","",IF(AND(G207&lt;&gt;"",H207&lt;&gt;""),"Recette ET dépense",IF(D207="","Catégorie manquante",IF(K207="?","Catégorie inconnue",IF(OR(AND(K207="Produit",H207&lt;&gt;""),AND(K207="Charge",G207&lt;&gt;"")),"Sens inhabituel","")))))</f>
        <v/>
      </c>
    </row>
    <row r="208">
      <c r="A208" s="10" t="n"/>
      <c r="G208" s="11" t="n"/>
      <c r="H208" s="11" t="n"/>
      <c r="J208" s="12">
        <f>IF(A208="","",(YEAR(A208)-YEAR(Paramètres!$B$4))*12+MONTH(A208)-MONTH(Paramètres!$B$4)+1)</f>
        <v/>
      </c>
      <c r="K208" s="12">
        <f>IF(D208="","",IFERROR(INDEX(Paramètres!$C$10:$C$45,MATCH(D208,Paramètres!$E$10:$E$45,0)),"?"))</f>
        <v/>
      </c>
      <c r="L208" s="12">
        <f>IF(A208="","",IF(AND(G208&lt;&gt;"",H208&lt;&gt;""),"Recette ET dépense",IF(D208="","Catégorie manquante",IF(K208="?","Catégorie inconnue",IF(OR(AND(K208="Produit",H208&lt;&gt;""),AND(K208="Charge",G208&lt;&gt;"")),"Sens inhabituel","")))))</f>
        <v/>
      </c>
    </row>
    <row r="209">
      <c r="A209" s="10" t="n"/>
      <c r="G209" s="11" t="n"/>
      <c r="H209" s="11" t="n"/>
      <c r="J209" s="12">
        <f>IF(A209="","",(YEAR(A209)-YEAR(Paramètres!$B$4))*12+MONTH(A209)-MONTH(Paramètres!$B$4)+1)</f>
        <v/>
      </c>
      <c r="K209" s="12">
        <f>IF(D209="","",IFERROR(INDEX(Paramètres!$C$10:$C$45,MATCH(D209,Paramètres!$E$10:$E$45,0)),"?"))</f>
        <v/>
      </c>
      <c r="L209" s="12">
        <f>IF(A209="","",IF(AND(G209&lt;&gt;"",H209&lt;&gt;""),"Recette ET dépense",IF(D209="","Catégorie manquante",IF(K209="?","Catégorie inconnue",IF(OR(AND(K209="Produit",H209&lt;&gt;""),AND(K209="Charge",G209&lt;&gt;"")),"Sens inhabituel","")))))</f>
        <v/>
      </c>
    </row>
    <row r="210">
      <c r="A210" s="10" t="n"/>
      <c r="G210" s="11" t="n"/>
      <c r="H210" s="11" t="n"/>
      <c r="J210" s="12">
        <f>IF(A210="","",(YEAR(A210)-YEAR(Paramètres!$B$4))*12+MONTH(A210)-MONTH(Paramètres!$B$4)+1)</f>
        <v/>
      </c>
      <c r="K210" s="12">
        <f>IF(D210="","",IFERROR(INDEX(Paramètres!$C$10:$C$45,MATCH(D210,Paramètres!$E$10:$E$45,0)),"?"))</f>
        <v/>
      </c>
      <c r="L210" s="12">
        <f>IF(A210="","",IF(AND(G210&lt;&gt;"",H210&lt;&gt;""),"Recette ET dépense",IF(D210="","Catégorie manquante",IF(K210="?","Catégorie inconnue",IF(OR(AND(K210="Produit",H210&lt;&gt;""),AND(K210="Charge",G210&lt;&gt;"")),"Sens inhabituel","")))))</f>
        <v/>
      </c>
    </row>
    <row r="211">
      <c r="A211" s="10" t="n"/>
      <c r="G211" s="11" t="n"/>
      <c r="H211" s="11" t="n"/>
      <c r="J211" s="12">
        <f>IF(A211="","",(YEAR(A211)-YEAR(Paramètres!$B$4))*12+MONTH(A211)-MONTH(Paramètres!$B$4)+1)</f>
        <v/>
      </c>
      <c r="K211" s="12">
        <f>IF(D211="","",IFERROR(INDEX(Paramètres!$C$10:$C$45,MATCH(D211,Paramètres!$E$10:$E$45,0)),"?"))</f>
        <v/>
      </c>
      <c r="L211" s="12">
        <f>IF(A211="","",IF(AND(G211&lt;&gt;"",H211&lt;&gt;""),"Recette ET dépense",IF(D211="","Catégorie manquante",IF(K211="?","Catégorie inconnue",IF(OR(AND(K211="Produit",H211&lt;&gt;""),AND(K211="Charge",G211&lt;&gt;"")),"Sens inhabituel","")))))</f>
        <v/>
      </c>
    </row>
    <row r="212">
      <c r="A212" s="10" t="n"/>
      <c r="G212" s="11" t="n"/>
      <c r="H212" s="11" t="n"/>
      <c r="J212" s="12">
        <f>IF(A212="","",(YEAR(A212)-YEAR(Paramètres!$B$4))*12+MONTH(A212)-MONTH(Paramètres!$B$4)+1)</f>
        <v/>
      </c>
      <c r="K212" s="12">
        <f>IF(D212="","",IFERROR(INDEX(Paramètres!$C$10:$C$45,MATCH(D212,Paramètres!$E$10:$E$45,0)),"?"))</f>
        <v/>
      </c>
      <c r="L212" s="12">
        <f>IF(A212="","",IF(AND(G212&lt;&gt;"",H212&lt;&gt;""),"Recette ET dépense",IF(D212="","Catégorie manquante",IF(K212="?","Catégorie inconnue",IF(OR(AND(K212="Produit",H212&lt;&gt;""),AND(K212="Charge",G212&lt;&gt;"")),"Sens inhabituel","")))))</f>
        <v/>
      </c>
    </row>
    <row r="213">
      <c r="A213" s="10" t="n"/>
      <c r="G213" s="11" t="n"/>
      <c r="H213" s="11" t="n"/>
      <c r="J213" s="12">
        <f>IF(A213="","",(YEAR(A213)-YEAR(Paramètres!$B$4))*12+MONTH(A213)-MONTH(Paramètres!$B$4)+1)</f>
        <v/>
      </c>
      <c r="K213" s="12">
        <f>IF(D213="","",IFERROR(INDEX(Paramètres!$C$10:$C$45,MATCH(D213,Paramètres!$E$10:$E$45,0)),"?"))</f>
        <v/>
      </c>
      <c r="L213" s="12">
        <f>IF(A213="","",IF(AND(G213&lt;&gt;"",H213&lt;&gt;""),"Recette ET dépense",IF(D213="","Catégorie manquante",IF(K213="?","Catégorie inconnue",IF(OR(AND(K213="Produit",H213&lt;&gt;""),AND(K213="Charge",G213&lt;&gt;"")),"Sens inhabituel","")))))</f>
        <v/>
      </c>
    </row>
    <row r="214">
      <c r="A214" s="10" t="n"/>
      <c r="G214" s="11" t="n"/>
      <c r="H214" s="11" t="n"/>
      <c r="J214" s="12">
        <f>IF(A214="","",(YEAR(A214)-YEAR(Paramètres!$B$4))*12+MONTH(A214)-MONTH(Paramètres!$B$4)+1)</f>
        <v/>
      </c>
      <c r="K214" s="12">
        <f>IF(D214="","",IFERROR(INDEX(Paramètres!$C$10:$C$45,MATCH(D214,Paramètres!$E$10:$E$45,0)),"?"))</f>
        <v/>
      </c>
      <c r="L214" s="12">
        <f>IF(A214="","",IF(AND(G214&lt;&gt;"",H214&lt;&gt;""),"Recette ET dépense",IF(D214="","Catégorie manquante",IF(K214="?","Catégorie inconnue",IF(OR(AND(K214="Produit",H214&lt;&gt;""),AND(K214="Charge",G214&lt;&gt;"")),"Sens inhabituel","")))))</f>
        <v/>
      </c>
    </row>
    <row r="215">
      <c r="A215" s="10" t="n"/>
      <c r="G215" s="11" t="n"/>
      <c r="H215" s="11" t="n"/>
      <c r="J215" s="12">
        <f>IF(A215="","",(YEAR(A215)-YEAR(Paramètres!$B$4))*12+MONTH(A215)-MONTH(Paramètres!$B$4)+1)</f>
        <v/>
      </c>
      <c r="K215" s="12">
        <f>IF(D215="","",IFERROR(INDEX(Paramètres!$C$10:$C$45,MATCH(D215,Paramètres!$E$10:$E$45,0)),"?"))</f>
        <v/>
      </c>
      <c r="L215" s="12">
        <f>IF(A215="","",IF(AND(G215&lt;&gt;"",H215&lt;&gt;""),"Recette ET dépense",IF(D215="","Catégorie manquante",IF(K215="?","Catégorie inconnue",IF(OR(AND(K215="Produit",H215&lt;&gt;""),AND(K215="Charge",G215&lt;&gt;"")),"Sens inhabituel","")))))</f>
        <v/>
      </c>
    </row>
    <row r="216">
      <c r="A216" s="10" t="n"/>
      <c r="G216" s="11" t="n"/>
      <c r="H216" s="11" t="n"/>
      <c r="J216" s="12">
        <f>IF(A216="","",(YEAR(A216)-YEAR(Paramètres!$B$4))*12+MONTH(A216)-MONTH(Paramètres!$B$4)+1)</f>
        <v/>
      </c>
      <c r="K216" s="12">
        <f>IF(D216="","",IFERROR(INDEX(Paramètres!$C$10:$C$45,MATCH(D216,Paramètres!$E$10:$E$45,0)),"?"))</f>
        <v/>
      </c>
      <c r="L216" s="12">
        <f>IF(A216="","",IF(AND(G216&lt;&gt;"",H216&lt;&gt;""),"Recette ET dépense",IF(D216="","Catégorie manquante",IF(K216="?","Catégorie inconnue",IF(OR(AND(K216="Produit",H216&lt;&gt;""),AND(K216="Charge",G216&lt;&gt;"")),"Sens inhabituel","")))))</f>
        <v/>
      </c>
    </row>
    <row r="217">
      <c r="A217" s="10" t="n"/>
      <c r="G217" s="11" t="n"/>
      <c r="H217" s="11" t="n"/>
      <c r="J217" s="12">
        <f>IF(A217="","",(YEAR(A217)-YEAR(Paramètres!$B$4))*12+MONTH(A217)-MONTH(Paramètres!$B$4)+1)</f>
        <v/>
      </c>
      <c r="K217" s="12">
        <f>IF(D217="","",IFERROR(INDEX(Paramètres!$C$10:$C$45,MATCH(D217,Paramètres!$E$10:$E$45,0)),"?"))</f>
        <v/>
      </c>
      <c r="L217" s="12">
        <f>IF(A217="","",IF(AND(G217&lt;&gt;"",H217&lt;&gt;""),"Recette ET dépense",IF(D217="","Catégorie manquante",IF(K217="?","Catégorie inconnue",IF(OR(AND(K217="Produit",H217&lt;&gt;""),AND(K217="Charge",G217&lt;&gt;"")),"Sens inhabituel","")))))</f>
        <v/>
      </c>
    </row>
    <row r="218">
      <c r="A218" s="10" t="n"/>
      <c r="G218" s="11" t="n"/>
      <c r="H218" s="11" t="n"/>
      <c r="J218" s="12">
        <f>IF(A218="","",(YEAR(A218)-YEAR(Paramètres!$B$4))*12+MONTH(A218)-MONTH(Paramètres!$B$4)+1)</f>
        <v/>
      </c>
      <c r="K218" s="12">
        <f>IF(D218="","",IFERROR(INDEX(Paramètres!$C$10:$C$45,MATCH(D218,Paramètres!$E$10:$E$45,0)),"?"))</f>
        <v/>
      </c>
      <c r="L218" s="12">
        <f>IF(A218="","",IF(AND(G218&lt;&gt;"",H218&lt;&gt;""),"Recette ET dépense",IF(D218="","Catégorie manquante",IF(K218="?","Catégorie inconnue",IF(OR(AND(K218="Produit",H218&lt;&gt;""),AND(K218="Charge",G218&lt;&gt;"")),"Sens inhabituel","")))))</f>
        <v/>
      </c>
    </row>
    <row r="219">
      <c r="A219" s="10" t="n"/>
      <c r="G219" s="11" t="n"/>
      <c r="H219" s="11" t="n"/>
      <c r="J219" s="12">
        <f>IF(A219="","",(YEAR(A219)-YEAR(Paramètres!$B$4))*12+MONTH(A219)-MONTH(Paramètres!$B$4)+1)</f>
        <v/>
      </c>
      <c r="K219" s="12">
        <f>IF(D219="","",IFERROR(INDEX(Paramètres!$C$10:$C$45,MATCH(D219,Paramètres!$E$10:$E$45,0)),"?"))</f>
        <v/>
      </c>
      <c r="L219" s="12">
        <f>IF(A219="","",IF(AND(G219&lt;&gt;"",H219&lt;&gt;""),"Recette ET dépense",IF(D219="","Catégorie manquante",IF(K219="?","Catégorie inconnue",IF(OR(AND(K219="Produit",H219&lt;&gt;""),AND(K219="Charge",G219&lt;&gt;"")),"Sens inhabituel","")))))</f>
        <v/>
      </c>
    </row>
    <row r="220">
      <c r="A220" s="10" t="n"/>
      <c r="G220" s="11" t="n"/>
      <c r="H220" s="11" t="n"/>
      <c r="J220" s="12">
        <f>IF(A220="","",(YEAR(A220)-YEAR(Paramètres!$B$4))*12+MONTH(A220)-MONTH(Paramètres!$B$4)+1)</f>
        <v/>
      </c>
      <c r="K220" s="12">
        <f>IF(D220="","",IFERROR(INDEX(Paramètres!$C$10:$C$45,MATCH(D220,Paramètres!$E$10:$E$45,0)),"?"))</f>
        <v/>
      </c>
      <c r="L220" s="12">
        <f>IF(A220="","",IF(AND(G220&lt;&gt;"",H220&lt;&gt;""),"Recette ET dépense",IF(D220="","Catégorie manquante",IF(K220="?","Catégorie inconnue",IF(OR(AND(K220="Produit",H220&lt;&gt;""),AND(K220="Charge",G220&lt;&gt;"")),"Sens inhabituel","")))))</f>
        <v/>
      </c>
    </row>
    <row r="221">
      <c r="A221" s="10" t="n"/>
      <c r="G221" s="11" t="n"/>
      <c r="H221" s="11" t="n"/>
      <c r="J221" s="12">
        <f>IF(A221="","",(YEAR(A221)-YEAR(Paramètres!$B$4))*12+MONTH(A221)-MONTH(Paramètres!$B$4)+1)</f>
        <v/>
      </c>
      <c r="K221" s="12">
        <f>IF(D221="","",IFERROR(INDEX(Paramètres!$C$10:$C$45,MATCH(D221,Paramètres!$E$10:$E$45,0)),"?"))</f>
        <v/>
      </c>
      <c r="L221" s="12">
        <f>IF(A221="","",IF(AND(G221&lt;&gt;"",H221&lt;&gt;""),"Recette ET dépense",IF(D221="","Catégorie manquante",IF(K221="?","Catégorie inconnue",IF(OR(AND(K221="Produit",H221&lt;&gt;""),AND(K221="Charge",G221&lt;&gt;"")),"Sens inhabituel","")))))</f>
        <v/>
      </c>
    </row>
    <row r="222">
      <c r="A222" s="10" t="n"/>
      <c r="G222" s="11" t="n"/>
      <c r="H222" s="11" t="n"/>
      <c r="J222" s="12">
        <f>IF(A222="","",(YEAR(A222)-YEAR(Paramètres!$B$4))*12+MONTH(A222)-MONTH(Paramètres!$B$4)+1)</f>
        <v/>
      </c>
      <c r="K222" s="12">
        <f>IF(D222="","",IFERROR(INDEX(Paramètres!$C$10:$C$45,MATCH(D222,Paramètres!$E$10:$E$45,0)),"?"))</f>
        <v/>
      </c>
      <c r="L222" s="12">
        <f>IF(A222="","",IF(AND(G222&lt;&gt;"",H222&lt;&gt;""),"Recette ET dépense",IF(D222="","Catégorie manquante",IF(K222="?","Catégorie inconnue",IF(OR(AND(K222="Produit",H222&lt;&gt;""),AND(K222="Charge",G222&lt;&gt;"")),"Sens inhabituel","")))))</f>
        <v/>
      </c>
    </row>
    <row r="223">
      <c r="A223" s="10" t="n"/>
      <c r="G223" s="11" t="n"/>
      <c r="H223" s="11" t="n"/>
      <c r="J223" s="12">
        <f>IF(A223="","",(YEAR(A223)-YEAR(Paramètres!$B$4))*12+MONTH(A223)-MONTH(Paramètres!$B$4)+1)</f>
        <v/>
      </c>
      <c r="K223" s="12">
        <f>IF(D223="","",IFERROR(INDEX(Paramètres!$C$10:$C$45,MATCH(D223,Paramètres!$E$10:$E$45,0)),"?"))</f>
        <v/>
      </c>
      <c r="L223" s="12">
        <f>IF(A223="","",IF(AND(G223&lt;&gt;"",H223&lt;&gt;""),"Recette ET dépense",IF(D223="","Catégorie manquante",IF(K223="?","Catégorie inconnue",IF(OR(AND(K223="Produit",H223&lt;&gt;""),AND(K223="Charge",G223&lt;&gt;"")),"Sens inhabituel","")))))</f>
        <v/>
      </c>
    </row>
    <row r="224">
      <c r="A224" s="10" t="n"/>
      <c r="G224" s="11" t="n"/>
      <c r="H224" s="11" t="n"/>
      <c r="J224" s="12">
        <f>IF(A224="","",(YEAR(A224)-YEAR(Paramètres!$B$4))*12+MONTH(A224)-MONTH(Paramètres!$B$4)+1)</f>
        <v/>
      </c>
      <c r="K224" s="12">
        <f>IF(D224="","",IFERROR(INDEX(Paramètres!$C$10:$C$45,MATCH(D224,Paramètres!$E$10:$E$45,0)),"?"))</f>
        <v/>
      </c>
      <c r="L224" s="12">
        <f>IF(A224="","",IF(AND(G224&lt;&gt;"",H224&lt;&gt;""),"Recette ET dépense",IF(D224="","Catégorie manquante",IF(K224="?","Catégorie inconnue",IF(OR(AND(K224="Produit",H224&lt;&gt;""),AND(K224="Charge",G224&lt;&gt;"")),"Sens inhabituel","")))))</f>
        <v/>
      </c>
    </row>
    <row r="225">
      <c r="A225" s="10" t="n"/>
      <c r="G225" s="11" t="n"/>
      <c r="H225" s="11" t="n"/>
      <c r="J225" s="12">
        <f>IF(A225="","",(YEAR(A225)-YEAR(Paramètres!$B$4))*12+MONTH(A225)-MONTH(Paramètres!$B$4)+1)</f>
        <v/>
      </c>
      <c r="K225" s="12">
        <f>IF(D225="","",IFERROR(INDEX(Paramètres!$C$10:$C$45,MATCH(D225,Paramètres!$E$10:$E$45,0)),"?"))</f>
        <v/>
      </c>
      <c r="L225" s="12">
        <f>IF(A225="","",IF(AND(G225&lt;&gt;"",H225&lt;&gt;""),"Recette ET dépense",IF(D225="","Catégorie manquante",IF(K225="?","Catégorie inconnue",IF(OR(AND(K225="Produit",H225&lt;&gt;""),AND(K225="Charge",G225&lt;&gt;"")),"Sens inhabituel","")))))</f>
        <v/>
      </c>
    </row>
    <row r="226">
      <c r="A226" s="10" t="n"/>
      <c r="G226" s="11" t="n"/>
      <c r="H226" s="11" t="n"/>
      <c r="J226" s="12">
        <f>IF(A226="","",(YEAR(A226)-YEAR(Paramètres!$B$4))*12+MONTH(A226)-MONTH(Paramètres!$B$4)+1)</f>
        <v/>
      </c>
      <c r="K226" s="12">
        <f>IF(D226="","",IFERROR(INDEX(Paramètres!$C$10:$C$45,MATCH(D226,Paramètres!$E$10:$E$45,0)),"?"))</f>
        <v/>
      </c>
      <c r="L226" s="12">
        <f>IF(A226="","",IF(AND(G226&lt;&gt;"",H226&lt;&gt;""),"Recette ET dépense",IF(D226="","Catégorie manquante",IF(K226="?","Catégorie inconnue",IF(OR(AND(K226="Produit",H226&lt;&gt;""),AND(K226="Charge",G226&lt;&gt;"")),"Sens inhabituel","")))))</f>
        <v/>
      </c>
    </row>
    <row r="227">
      <c r="A227" s="10" t="n"/>
      <c r="G227" s="11" t="n"/>
      <c r="H227" s="11" t="n"/>
      <c r="J227" s="12">
        <f>IF(A227="","",(YEAR(A227)-YEAR(Paramètres!$B$4))*12+MONTH(A227)-MONTH(Paramètres!$B$4)+1)</f>
        <v/>
      </c>
      <c r="K227" s="12">
        <f>IF(D227="","",IFERROR(INDEX(Paramètres!$C$10:$C$45,MATCH(D227,Paramètres!$E$10:$E$45,0)),"?"))</f>
        <v/>
      </c>
      <c r="L227" s="12">
        <f>IF(A227="","",IF(AND(G227&lt;&gt;"",H227&lt;&gt;""),"Recette ET dépense",IF(D227="","Catégorie manquante",IF(K227="?","Catégorie inconnue",IF(OR(AND(K227="Produit",H227&lt;&gt;""),AND(K227="Charge",G227&lt;&gt;"")),"Sens inhabituel","")))))</f>
        <v/>
      </c>
    </row>
    <row r="228">
      <c r="A228" s="10" t="n"/>
      <c r="G228" s="11" t="n"/>
      <c r="H228" s="11" t="n"/>
      <c r="J228" s="12">
        <f>IF(A228="","",(YEAR(A228)-YEAR(Paramètres!$B$4))*12+MONTH(A228)-MONTH(Paramètres!$B$4)+1)</f>
        <v/>
      </c>
      <c r="K228" s="12">
        <f>IF(D228="","",IFERROR(INDEX(Paramètres!$C$10:$C$45,MATCH(D228,Paramètres!$E$10:$E$45,0)),"?"))</f>
        <v/>
      </c>
      <c r="L228" s="12">
        <f>IF(A228="","",IF(AND(G228&lt;&gt;"",H228&lt;&gt;""),"Recette ET dépense",IF(D228="","Catégorie manquante",IF(K228="?","Catégorie inconnue",IF(OR(AND(K228="Produit",H228&lt;&gt;""),AND(K228="Charge",G228&lt;&gt;"")),"Sens inhabituel","")))))</f>
        <v/>
      </c>
    </row>
    <row r="229">
      <c r="A229" s="10" t="n"/>
      <c r="G229" s="11" t="n"/>
      <c r="H229" s="11" t="n"/>
      <c r="J229" s="12">
        <f>IF(A229="","",(YEAR(A229)-YEAR(Paramètres!$B$4))*12+MONTH(A229)-MONTH(Paramètres!$B$4)+1)</f>
        <v/>
      </c>
      <c r="K229" s="12">
        <f>IF(D229="","",IFERROR(INDEX(Paramètres!$C$10:$C$45,MATCH(D229,Paramètres!$E$10:$E$45,0)),"?"))</f>
        <v/>
      </c>
      <c r="L229" s="12">
        <f>IF(A229="","",IF(AND(G229&lt;&gt;"",H229&lt;&gt;""),"Recette ET dépense",IF(D229="","Catégorie manquante",IF(K229="?","Catégorie inconnue",IF(OR(AND(K229="Produit",H229&lt;&gt;""),AND(K229="Charge",G229&lt;&gt;"")),"Sens inhabituel","")))))</f>
        <v/>
      </c>
    </row>
    <row r="230">
      <c r="A230" s="10" t="n"/>
      <c r="G230" s="11" t="n"/>
      <c r="H230" s="11" t="n"/>
      <c r="J230" s="12">
        <f>IF(A230="","",(YEAR(A230)-YEAR(Paramètres!$B$4))*12+MONTH(A230)-MONTH(Paramètres!$B$4)+1)</f>
        <v/>
      </c>
      <c r="K230" s="12">
        <f>IF(D230="","",IFERROR(INDEX(Paramètres!$C$10:$C$45,MATCH(D230,Paramètres!$E$10:$E$45,0)),"?"))</f>
        <v/>
      </c>
      <c r="L230" s="12">
        <f>IF(A230="","",IF(AND(G230&lt;&gt;"",H230&lt;&gt;""),"Recette ET dépense",IF(D230="","Catégorie manquante",IF(K230="?","Catégorie inconnue",IF(OR(AND(K230="Produit",H230&lt;&gt;""),AND(K230="Charge",G230&lt;&gt;"")),"Sens inhabituel","")))))</f>
        <v/>
      </c>
    </row>
    <row r="231">
      <c r="A231" s="10" t="n"/>
      <c r="G231" s="11" t="n"/>
      <c r="H231" s="11" t="n"/>
      <c r="J231" s="12">
        <f>IF(A231="","",(YEAR(A231)-YEAR(Paramètres!$B$4))*12+MONTH(A231)-MONTH(Paramètres!$B$4)+1)</f>
        <v/>
      </c>
      <c r="K231" s="12">
        <f>IF(D231="","",IFERROR(INDEX(Paramètres!$C$10:$C$45,MATCH(D231,Paramètres!$E$10:$E$45,0)),"?"))</f>
        <v/>
      </c>
      <c r="L231" s="12">
        <f>IF(A231="","",IF(AND(G231&lt;&gt;"",H231&lt;&gt;""),"Recette ET dépense",IF(D231="","Catégorie manquante",IF(K231="?","Catégorie inconnue",IF(OR(AND(K231="Produit",H231&lt;&gt;""),AND(K231="Charge",G231&lt;&gt;"")),"Sens inhabituel","")))))</f>
        <v/>
      </c>
    </row>
    <row r="232">
      <c r="A232" s="10" t="n"/>
      <c r="G232" s="11" t="n"/>
      <c r="H232" s="11" t="n"/>
      <c r="J232" s="12">
        <f>IF(A232="","",(YEAR(A232)-YEAR(Paramètres!$B$4))*12+MONTH(A232)-MONTH(Paramètres!$B$4)+1)</f>
        <v/>
      </c>
      <c r="K232" s="12">
        <f>IF(D232="","",IFERROR(INDEX(Paramètres!$C$10:$C$45,MATCH(D232,Paramètres!$E$10:$E$45,0)),"?"))</f>
        <v/>
      </c>
      <c r="L232" s="12">
        <f>IF(A232="","",IF(AND(G232&lt;&gt;"",H232&lt;&gt;""),"Recette ET dépense",IF(D232="","Catégorie manquante",IF(K232="?","Catégorie inconnue",IF(OR(AND(K232="Produit",H232&lt;&gt;""),AND(K232="Charge",G232&lt;&gt;"")),"Sens inhabituel","")))))</f>
        <v/>
      </c>
    </row>
    <row r="233">
      <c r="A233" s="10" t="n"/>
      <c r="G233" s="11" t="n"/>
      <c r="H233" s="11" t="n"/>
      <c r="J233" s="12">
        <f>IF(A233="","",(YEAR(A233)-YEAR(Paramètres!$B$4))*12+MONTH(A233)-MONTH(Paramètres!$B$4)+1)</f>
        <v/>
      </c>
      <c r="K233" s="12">
        <f>IF(D233="","",IFERROR(INDEX(Paramètres!$C$10:$C$45,MATCH(D233,Paramètres!$E$10:$E$45,0)),"?"))</f>
        <v/>
      </c>
      <c r="L233" s="12">
        <f>IF(A233="","",IF(AND(G233&lt;&gt;"",H233&lt;&gt;""),"Recette ET dépense",IF(D233="","Catégorie manquante",IF(K233="?","Catégorie inconnue",IF(OR(AND(K233="Produit",H233&lt;&gt;""),AND(K233="Charge",G233&lt;&gt;"")),"Sens inhabituel","")))))</f>
        <v/>
      </c>
    </row>
    <row r="234">
      <c r="A234" s="10" t="n"/>
      <c r="G234" s="11" t="n"/>
      <c r="H234" s="11" t="n"/>
      <c r="J234" s="12">
        <f>IF(A234="","",(YEAR(A234)-YEAR(Paramètres!$B$4))*12+MONTH(A234)-MONTH(Paramètres!$B$4)+1)</f>
        <v/>
      </c>
      <c r="K234" s="12">
        <f>IF(D234="","",IFERROR(INDEX(Paramètres!$C$10:$C$45,MATCH(D234,Paramètres!$E$10:$E$45,0)),"?"))</f>
        <v/>
      </c>
      <c r="L234" s="12">
        <f>IF(A234="","",IF(AND(G234&lt;&gt;"",H234&lt;&gt;""),"Recette ET dépense",IF(D234="","Catégorie manquante",IF(K234="?","Catégorie inconnue",IF(OR(AND(K234="Produit",H234&lt;&gt;""),AND(K234="Charge",G234&lt;&gt;"")),"Sens inhabituel","")))))</f>
        <v/>
      </c>
    </row>
    <row r="235">
      <c r="A235" s="10" t="n"/>
      <c r="G235" s="11" t="n"/>
      <c r="H235" s="11" t="n"/>
      <c r="J235" s="12">
        <f>IF(A235="","",(YEAR(A235)-YEAR(Paramètres!$B$4))*12+MONTH(A235)-MONTH(Paramètres!$B$4)+1)</f>
        <v/>
      </c>
      <c r="K235" s="12">
        <f>IF(D235="","",IFERROR(INDEX(Paramètres!$C$10:$C$45,MATCH(D235,Paramètres!$E$10:$E$45,0)),"?"))</f>
        <v/>
      </c>
      <c r="L235" s="12">
        <f>IF(A235="","",IF(AND(G235&lt;&gt;"",H235&lt;&gt;""),"Recette ET dépense",IF(D235="","Catégorie manquante",IF(K235="?","Catégorie inconnue",IF(OR(AND(K235="Produit",H235&lt;&gt;""),AND(K235="Charge",G235&lt;&gt;"")),"Sens inhabituel","")))))</f>
        <v/>
      </c>
    </row>
    <row r="236">
      <c r="A236" s="10" t="n"/>
      <c r="G236" s="11" t="n"/>
      <c r="H236" s="11" t="n"/>
      <c r="J236" s="12">
        <f>IF(A236="","",(YEAR(A236)-YEAR(Paramètres!$B$4))*12+MONTH(A236)-MONTH(Paramètres!$B$4)+1)</f>
        <v/>
      </c>
      <c r="K236" s="12">
        <f>IF(D236="","",IFERROR(INDEX(Paramètres!$C$10:$C$45,MATCH(D236,Paramètres!$E$10:$E$45,0)),"?"))</f>
        <v/>
      </c>
      <c r="L236" s="12">
        <f>IF(A236="","",IF(AND(G236&lt;&gt;"",H236&lt;&gt;""),"Recette ET dépense",IF(D236="","Catégorie manquante",IF(K236="?","Catégorie inconnue",IF(OR(AND(K236="Produit",H236&lt;&gt;""),AND(K236="Charge",G236&lt;&gt;"")),"Sens inhabituel","")))))</f>
        <v/>
      </c>
    </row>
    <row r="237">
      <c r="A237" s="10" t="n"/>
      <c r="G237" s="11" t="n"/>
      <c r="H237" s="11" t="n"/>
      <c r="J237" s="12">
        <f>IF(A237="","",(YEAR(A237)-YEAR(Paramètres!$B$4))*12+MONTH(A237)-MONTH(Paramètres!$B$4)+1)</f>
        <v/>
      </c>
      <c r="K237" s="12">
        <f>IF(D237="","",IFERROR(INDEX(Paramètres!$C$10:$C$45,MATCH(D237,Paramètres!$E$10:$E$45,0)),"?"))</f>
        <v/>
      </c>
      <c r="L237" s="12">
        <f>IF(A237="","",IF(AND(G237&lt;&gt;"",H237&lt;&gt;""),"Recette ET dépense",IF(D237="","Catégorie manquante",IF(K237="?","Catégorie inconnue",IF(OR(AND(K237="Produit",H237&lt;&gt;""),AND(K237="Charge",G237&lt;&gt;"")),"Sens inhabituel","")))))</f>
        <v/>
      </c>
    </row>
    <row r="238">
      <c r="A238" s="10" t="n"/>
      <c r="G238" s="11" t="n"/>
      <c r="H238" s="11" t="n"/>
      <c r="J238" s="12">
        <f>IF(A238="","",(YEAR(A238)-YEAR(Paramètres!$B$4))*12+MONTH(A238)-MONTH(Paramètres!$B$4)+1)</f>
        <v/>
      </c>
      <c r="K238" s="12">
        <f>IF(D238="","",IFERROR(INDEX(Paramètres!$C$10:$C$45,MATCH(D238,Paramètres!$E$10:$E$45,0)),"?"))</f>
        <v/>
      </c>
      <c r="L238" s="12">
        <f>IF(A238="","",IF(AND(G238&lt;&gt;"",H238&lt;&gt;""),"Recette ET dépense",IF(D238="","Catégorie manquante",IF(K238="?","Catégorie inconnue",IF(OR(AND(K238="Produit",H238&lt;&gt;""),AND(K238="Charge",G238&lt;&gt;"")),"Sens inhabituel","")))))</f>
        <v/>
      </c>
    </row>
    <row r="239">
      <c r="A239" s="10" t="n"/>
      <c r="G239" s="11" t="n"/>
      <c r="H239" s="11" t="n"/>
      <c r="J239" s="12">
        <f>IF(A239="","",(YEAR(A239)-YEAR(Paramètres!$B$4))*12+MONTH(A239)-MONTH(Paramètres!$B$4)+1)</f>
        <v/>
      </c>
      <c r="K239" s="12">
        <f>IF(D239="","",IFERROR(INDEX(Paramètres!$C$10:$C$45,MATCH(D239,Paramètres!$E$10:$E$45,0)),"?"))</f>
        <v/>
      </c>
      <c r="L239" s="12">
        <f>IF(A239="","",IF(AND(G239&lt;&gt;"",H239&lt;&gt;""),"Recette ET dépense",IF(D239="","Catégorie manquante",IF(K239="?","Catégorie inconnue",IF(OR(AND(K239="Produit",H239&lt;&gt;""),AND(K239="Charge",G239&lt;&gt;"")),"Sens inhabituel","")))))</f>
        <v/>
      </c>
    </row>
    <row r="240">
      <c r="A240" s="10" t="n"/>
      <c r="G240" s="11" t="n"/>
      <c r="H240" s="11" t="n"/>
      <c r="J240" s="12">
        <f>IF(A240="","",(YEAR(A240)-YEAR(Paramètres!$B$4))*12+MONTH(A240)-MONTH(Paramètres!$B$4)+1)</f>
        <v/>
      </c>
      <c r="K240" s="12">
        <f>IF(D240="","",IFERROR(INDEX(Paramètres!$C$10:$C$45,MATCH(D240,Paramètres!$E$10:$E$45,0)),"?"))</f>
        <v/>
      </c>
      <c r="L240" s="12">
        <f>IF(A240="","",IF(AND(G240&lt;&gt;"",H240&lt;&gt;""),"Recette ET dépense",IF(D240="","Catégorie manquante",IF(K240="?","Catégorie inconnue",IF(OR(AND(K240="Produit",H240&lt;&gt;""),AND(K240="Charge",G240&lt;&gt;"")),"Sens inhabituel","")))))</f>
        <v/>
      </c>
    </row>
    <row r="241">
      <c r="A241" s="10" t="n"/>
      <c r="G241" s="11" t="n"/>
      <c r="H241" s="11" t="n"/>
      <c r="J241" s="12">
        <f>IF(A241="","",(YEAR(A241)-YEAR(Paramètres!$B$4))*12+MONTH(A241)-MONTH(Paramètres!$B$4)+1)</f>
        <v/>
      </c>
      <c r="K241" s="12">
        <f>IF(D241="","",IFERROR(INDEX(Paramètres!$C$10:$C$45,MATCH(D241,Paramètres!$E$10:$E$45,0)),"?"))</f>
        <v/>
      </c>
      <c r="L241" s="12">
        <f>IF(A241="","",IF(AND(G241&lt;&gt;"",H241&lt;&gt;""),"Recette ET dépense",IF(D241="","Catégorie manquante",IF(K241="?","Catégorie inconnue",IF(OR(AND(K241="Produit",H241&lt;&gt;""),AND(K241="Charge",G241&lt;&gt;"")),"Sens inhabituel","")))))</f>
        <v/>
      </c>
    </row>
    <row r="242">
      <c r="A242" s="10" t="n"/>
      <c r="G242" s="11" t="n"/>
      <c r="H242" s="11" t="n"/>
      <c r="J242" s="12">
        <f>IF(A242="","",(YEAR(A242)-YEAR(Paramètres!$B$4))*12+MONTH(A242)-MONTH(Paramètres!$B$4)+1)</f>
        <v/>
      </c>
      <c r="K242" s="12">
        <f>IF(D242="","",IFERROR(INDEX(Paramètres!$C$10:$C$45,MATCH(D242,Paramètres!$E$10:$E$45,0)),"?"))</f>
        <v/>
      </c>
      <c r="L242" s="12">
        <f>IF(A242="","",IF(AND(G242&lt;&gt;"",H242&lt;&gt;""),"Recette ET dépense",IF(D242="","Catégorie manquante",IF(K242="?","Catégorie inconnue",IF(OR(AND(K242="Produit",H242&lt;&gt;""),AND(K242="Charge",G242&lt;&gt;"")),"Sens inhabituel","")))))</f>
        <v/>
      </c>
    </row>
    <row r="243">
      <c r="A243" s="10" t="n"/>
      <c r="G243" s="11" t="n"/>
      <c r="H243" s="11" t="n"/>
      <c r="J243" s="12">
        <f>IF(A243="","",(YEAR(A243)-YEAR(Paramètres!$B$4))*12+MONTH(A243)-MONTH(Paramètres!$B$4)+1)</f>
        <v/>
      </c>
      <c r="K243" s="12">
        <f>IF(D243="","",IFERROR(INDEX(Paramètres!$C$10:$C$45,MATCH(D243,Paramètres!$E$10:$E$45,0)),"?"))</f>
        <v/>
      </c>
      <c r="L243" s="12">
        <f>IF(A243="","",IF(AND(G243&lt;&gt;"",H243&lt;&gt;""),"Recette ET dépense",IF(D243="","Catégorie manquante",IF(K243="?","Catégorie inconnue",IF(OR(AND(K243="Produit",H243&lt;&gt;""),AND(K243="Charge",G243&lt;&gt;"")),"Sens inhabituel","")))))</f>
        <v/>
      </c>
    </row>
    <row r="244">
      <c r="A244" s="10" t="n"/>
      <c r="G244" s="11" t="n"/>
      <c r="H244" s="11" t="n"/>
      <c r="J244" s="12">
        <f>IF(A244="","",(YEAR(A244)-YEAR(Paramètres!$B$4))*12+MONTH(A244)-MONTH(Paramètres!$B$4)+1)</f>
        <v/>
      </c>
      <c r="K244" s="12">
        <f>IF(D244="","",IFERROR(INDEX(Paramètres!$C$10:$C$45,MATCH(D244,Paramètres!$E$10:$E$45,0)),"?"))</f>
        <v/>
      </c>
      <c r="L244" s="12">
        <f>IF(A244="","",IF(AND(G244&lt;&gt;"",H244&lt;&gt;""),"Recette ET dépense",IF(D244="","Catégorie manquante",IF(K244="?","Catégorie inconnue",IF(OR(AND(K244="Produit",H244&lt;&gt;""),AND(K244="Charge",G244&lt;&gt;"")),"Sens inhabituel","")))))</f>
        <v/>
      </c>
    </row>
    <row r="245">
      <c r="A245" s="10" t="n"/>
      <c r="G245" s="11" t="n"/>
      <c r="H245" s="11" t="n"/>
      <c r="J245" s="12">
        <f>IF(A245="","",(YEAR(A245)-YEAR(Paramètres!$B$4))*12+MONTH(A245)-MONTH(Paramètres!$B$4)+1)</f>
        <v/>
      </c>
      <c r="K245" s="12">
        <f>IF(D245="","",IFERROR(INDEX(Paramètres!$C$10:$C$45,MATCH(D245,Paramètres!$E$10:$E$45,0)),"?"))</f>
        <v/>
      </c>
      <c r="L245" s="12">
        <f>IF(A245="","",IF(AND(G245&lt;&gt;"",H245&lt;&gt;""),"Recette ET dépense",IF(D245="","Catégorie manquante",IF(K245="?","Catégorie inconnue",IF(OR(AND(K245="Produit",H245&lt;&gt;""),AND(K245="Charge",G245&lt;&gt;"")),"Sens inhabituel","")))))</f>
        <v/>
      </c>
    </row>
    <row r="246">
      <c r="A246" s="10" t="n"/>
      <c r="G246" s="11" t="n"/>
      <c r="H246" s="11" t="n"/>
      <c r="J246" s="12">
        <f>IF(A246="","",(YEAR(A246)-YEAR(Paramètres!$B$4))*12+MONTH(A246)-MONTH(Paramètres!$B$4)+1)</f>
        <v/>
      </c>
      <c r="K246" s="12">
        <f>IF(D246="","",IFERROR(INDEX(Paramètres!$C$10:$C$45,MATCH(D246,Paramètres!$E$10:$E$45,0)),"?"))</f>
        <v/>
      </c>
      <c r="L246" s="12">
        <f>IF(A246="","",IF(AND(G246&lt;&gt;"",H246&lt;&gt;""),"Recette ET dépense",IF(D246="","Catégorie manquante",IF(K246="?","Catégorie inconnue",IF(OR(AND(K246="Produit",H246&lt;&gt;""),AND(K246="Charge",G246&lt;&gt;"")),"Sens inhabituel","")))))</f>
        <v/>
      </c>
    </row>
    <row r="247">
      <c r="A247" s="10" t="n"/>
      <c r="G247" s="11" t="n"/>
      <c r="H247" s="11" t="n"/>
      <c r="J247" s="12">
        <f>IF(A247="","",(YEAR(A247)-YEAR(Paramètres!$B$4))*12+MONTH(A247)-MONTH(Paramètres!$B$4)+1)</f>
        <v/>
      </c>
      <c r="K247" s="12">
        <f>IF(D247="","",IFERROR(INDEX(Paramètres!$C$10:$C$45,MATCH(D247,Paramètres!$E$10:$E$45,0)),"?"))</f>
        <v/>
      </c>
      <c r="L247" s="12">
        <f>IF(A247="","",IF(AND(G247&lt;&gt;"",H247&lt;&gt;""),"Recette ET dépense",IF(D247="","Catégorie manquante",IF(K247="?","Catégorie inconnue",IF(OR(AND(K247="Produit",H247&lt;&gt;""),AND(K247="Charge",G247&lt;&gt;"")),"Sens inhabituel","")))))</f>
        <v/>
      </c>
    </row>
    <row r="248">
      <c r="A248" s="10" t="n"/>
      <c r="G248" s="11" t="n"/>
      <c r="H248" s="11" t="n"/>
      <c r="J248" s="12">
        <f>IF(A248="","",(YEAR(A248)-YEAR(Paramètres!$B$4))*12+MONTH(A248)-MONTH(Paramètres!$B$4)+1)</f>
        <v/>
      </c>
      <c r="K248" s="12">
        <f>IF(D248="","",IFERROR(INDEX(Paramètres!$C$10:$C$45,MATCH(D248,Paramètres!$E$10:$E$45,0)),"?"))</f>
        <v/>
      </c>
      <c r="L248" s="12">
        <f>IF(A248="","",IF(AND(G248&lt;&gt;"",H248&lt;&gt;""),"Recette ET dépense",IF(D248="","Catégorie manquante",IF(K248="?","Catégorie inconnue",IF(OR(AND(K248="Produit",H248&lt;&gt;""),AND(K248="Charge",G248&lt;&gt;"")),"Sens inhabituel","")))))</f>
        <v/>
      </c>
    </row>
    <row r="249">
      <c r="A249" s="10" t="n"/>
      <c r="G249" s="11" t="n"/>
      <c r="H249" s="11" t="n"/>
      <c r="J249" s="12">
        <f>IF(A249="","",(YEAR(A249)-YEAR(Paramètres!$B$4))*12+MONTH(A249)-MONTH(Paramètres!$B$4)+1)</f>
        <v/>
      </c>
      <c r="K249" s="12">
        <f>IF(D249="","",IFERROR(INDEX(Paramètres!$C$10:$C$45,MATCH(D249,Paramètres!$E$10:$E$45,0)),"?"))</f>
        <v/>
      </c>
      <c r="L249" s="12">
        <f>IF(A249="","",IF(AND(G249&lt;&gt;"",H249&lt;&gt;""),"Recette ET dépense",IF(D249="","Catégorie manquante",IF(K249="?","Catégorie inconnue",IF(OR(AND(K249="Produit",H249&lt;&gt;""),AND(K249="Charge",G249&lt;&gt;"")),"Sens inhabituel","")))))</f>
        <v/>
      </c>
    </row>
    <row r="250">
      <c r="A250" s="10" t="n"/>
      <c r="G250" s="11" t="n"/>
      <c r="H250" s="11" t="n"/>
      <c r="J250" s="12">
        <f>IF(A250="","",(YEAR(A250)-YEAR(Paramètres!$B$4))*12+MONTH(A250)-MONTH(Paramètres!$B$4)+1)</f>
        <v/>
      </c>
      <c r="K250" s="12">
        <f>IF(D250="","",IFERROR(INDEX(Paramètres!$C$10:$C$45,MATCH(D250,Paramètres!$E$10:$E$45,0)),"?"))</f>
        <v/>
      </c>
      <c r="L250" s="12">
        <f>IF(A250="","",IF(AND(G250&lt;&gt;"",H250&lt;&gt;""),"Recette ET dépense",IF(D250="","Catégorie manquante",IF(K250="?","Catégorie inconnue",IF(OR(AND(K250="Produit",H250&lt;&gt;""),AND(K250="Charge",G250&lt;&gt;"")),"Sens inhabituel","")))))</f>
        <v/>
      </c>
    </row>
    <row r="251">
      <c r="A251" s="10" t="n"/>
      <c r="G251" s="11" t="n"/>
      <c r="H251" s="11" t="n"/>
      <c r="J251" s="12">
        <f>IF(A251="","",(YEAR(A251)-YEAR(Paramètres!$B$4))*12+MONTH(A251)-MONTH(Paramètres!$B$4)+1)</f>
        <v/>
      </c>
      <c r="K251" s="12">
        <f>IF(D251="","",IFERROR(INDEX(Paramètres!$C$10:$C$45,MATCH(D251,Paramètres!$E$10:$E$45,0)),"?"))</f>
        <v/>
      </c>
      <c r="L251" s="12">
        <f>IF(A251="","",IF(AND(G251&lt;&gt;"",H251&lt;&gt;""),"Recette ET dépense",IF(D251="","Catégorie manquante",IF(K251="?","Catégorie inconnue",IF(OR(AND(K251="Produit",H251&lt;&gt;""),AND(K251="Charge",G251&lt;&gt;"")),"Sens inhabituel","")))))</f>
        <v/>
      </c>
    </row>
    <row r="252">
      <c r="A252" s="10" t="n"/>
      <c r="G252" s="11" t="n"/>
      <c r="H252" s="11" t="n"/>
      <c r="J252" s="12">
        <f>IF(A252="","",(YEAR(A252)-YEAR(Paramètres!$B$4))*12+MONTH(A252)-MONTH(Paramètres!$B$4)+1)</f>
        <v/>
      </c>
      <c r="K252" s="12">
        <f>IF(D252="","",IFERROR(INDEX(Paramètres!$C$10:$C$45,MATCH(D252,Paramètres!$E$10:$E$45,0)),"?"))</f>
        <v/>
      </c>
      <c r="L252" s="12">
        <f>IF(A252="","",IF(AND(G252&lt;&gt;"",H252&lt;&gt;""),"Recette ET dépense",IF(D252="","Catégorie manquante",IF(K252="?","Catégorie inconnue",IF(OR(AND(K252="Produit",H252&lt;&gt;""),AND(K252="Charge",G252&lt;&gt;"")),"Sens inhabituel","")))))</f>
        <v/>
      </c>
    </row>
    <row r="253">
      <c r="A253" s="10" t="n"/>
      <c r="G253" s="11" t="n"/>
      <c r="H253" s="11" t="n"/>
      <c r="J253" s="12">
        <f>IF(A253="","",(YEAR(A253)-YEAR(Paramètres!$B$4))*12+MONTH(A253)-MONTH(Paramètres!$B$4)+1)</f>
        <v/>
      </c>
      <c r="K253" s="12">
        <f>IF(D253="","",IFERROR(INDEX(Paramètres!$C$10:$C$45,MATCH(D253,Paramètres!$E$10:$E$45,0)),"?"))</f>
        <v/>
      </c>
      <c r="L253" s="12">
        <f>IF(A253="","",IF(AND(G253&lt;&gt;"",H253&lt;&gt;""),"Recette ET dépense",IF(D253="","Catégorie manquante",IF(K253="?","Catégorie inconnue",IF(OR(AND(K253="Produit",H253&lt;&gt;""),AND(K253="Charge",G253&lt;&gt;"")),"Sens inhabituel","")))))</f>
        <v/>
      </c>
    </row>
    <row r="254">
      <c r="A254" s="10" t="n"/>
      <c r="G254" s="11" t="n"/>
      <c r="H254" s="11" t="n"/>
      <c r="J254" s="12">
        <f>IF(A254="","",(YEAR(A254)-YEAR(Paramètres!$B$4))*12+MONTH(A254)-MONTH(Paramètres!$B$4)+1)</f>
        <v/>
      </c>
      <c r="K254" s="12">
        <f>IF(D254="","",IFERROR(INDEX(Paramètres!$C$10:$C$45,MATCH(D254,Paramètres!$E$10:$E$45,0)),"?"))</f>
        <v/>
      </c>
      <c r="L254" s="12">
        <f>IF(A254="","",IF(AND(G254&lt;&gt;"",H254&lt;&gt;""),"Recette ET dépense",IF(D254="","Catégorie manquante",IF(K254="?","Catégorie inconnue",IF(OR(AND(K254="Produit",H254&lt;&gt;""),AND(K254="Charge",G254&lt;&gt;"")),"Sens inhabituel","")))))</f>
        <v/>
      </c>
    </row>
    <row r="255">
      <c r="A255" s="10" t="n"/>
      <c r="G255" s="11" t="n"/>
      <c r="H255" s="11" t="n"/>
      <c r="J255" s="12">
        <f>IF(A255="","",(YEAR(A255)-YEAR(Paramètres!$B$4))*12+MONTH(A255)-MONTH(Paramètres!$B$4)+1)</f>
        <v/>
      </c>
      <c r="K255" s="12">
        <f>IF(D255="","",IFERROR(INDEX(Paramètres!$C$10:$C$45,MATCH(D255,Paramètres!$E$10:$E$45,0)),"?"))</f>
        <v/>
      </c>
      <c r="L255" s="12">
        <f>IF(A255="","",IF(AND(G255&lt;&gt;"",H255&lt;&gt;""),"Recette ET dépense",IF(D255="","Catégorie manquante",IF(K255="?","Catégorie inconnue",IF(OR(AND(K255="Produit",H255&lt;&gt;""),AND(K255="Charge",G255&lt;&gt;"")),"Sens inhabituel","")))))</f>
        <v/>
      </c>
    </row>
    <row r="256">
      <c r="A256" s="10" t="n"/>
      <c r="G256" s="11" t="n"/>
      <c r="H256" s="11" t="n"/>
      <c r="J256" s="12">
        <f>IF(A256="","",(YEAR(A256)-YEAR(Paramètres!$B$4))*12+MONTH(A256)-MONTH(Paramètres!$B$4)+1)</f>
        <v/>
      </c>
      <c r="K256" s="12">
        <f>IF(D256="","",IFERROR(INDEX(Paramètres!$C$10:$C$45,MATCH(D256,Paramètres!$E$10:$E$45,0)),"?"))</f>
        <v/>
      </c>
      <c r="L256" s="12">
        <f>IF(A256="","",IF(AND(G256&lt;&gt;"",H256&lt;&gt;""),"Recette ET dépense",IF(D256="","Catégorie manquante",IF(K256="?","Catégorie inconnue",IF(OR(AND(K256="Produit",H256&lt;&gt;""),AND(K256="Charge",G256&lt;&gt;"")),"Sens inhabituel","")))))</f>
        <v/>
      </c>
    </row>
    <row r="257">
      <c r="A257" s="10" t="n"/>
      <c r="G257" s="11" t="n"/>
      <c r="H257" s="11" t="n"/>
      <c r="J257" s="12">
        <f>IF(A257="","",(YEAR(A257)-YEAR(Paramètres!$B$4))*12+MONTH(A257)-MONTH(Paramètres!$B$4)+1)</f>
        <v/>
      </c>
      <c r="K257" s="12">
        <f>IF(D257="","",IFERROR(INDEX(Paramètres!$C$10:$C$45,MATCH(D257,Paramètres!$E$10:$E$45,0)),"?"))</f>
        <v/>
      </c>
      <c r="L257" s="12">
        <f>IF(A257="","",IF(AND(G257&lt;&gt;"",H257&lt;&gt;""),"Recette ET dépense",IF(D257="","Catégorie manquante",IF(K257="?","Catégorie inconnue",IF(OR(AND(K257="Produit",H257&lt;&gt;""),AND(K257="Charge",G257&lt;&gt;"")),"Sens inhabituel","")))))</f>
        <v/>
      </c>
    </row>
    <row r="258">
      <c r="A258" s="10" t="n"/>
      <c r="G258" s="11" t="n"/>
      <c r="H258" s="11" t="n"/>
      <c r="J258" s="12">
        <f>IF(A258="","",(YEAR(A258)-YEAR(Paramètres!$B$4))*12+MONTH(A258)-MONTH(Paramètres!$B$4)+1)</f>
        <v/>
      </c>
      <c r="K258" s="12">
        <f>IF(D258="","",IFERROR(INDEX(Paramètres!$C$10:$C$45,MATCH(D258,Paramètres!$E$10:$E$45,0)),"?"))</f>
        <v/>
      </c>
      <c r="L258" s="12">
        <f>IF(A258="","",IF(AND(G258&lt;&gt;"",H258&lt;&gt;""),"Recette ET dépense",IF(D258="","Catégorie manquante",IF(K258="?","Catégorie inconnue",IF(OR(AND(K258="Produit",H258&lt;&gt;""),AND(K258="Charge",G258&lt;&gt;"")),"Sens inhabituel","")))))</f>
        <v/>
      </c>
    </row>
    <row r="259">
      <c r="A259" s="10" t="n"/>
      <c r="G259" s="11" t="n"/>
      <c r="H259" s="11" t="n"/>
      <c r="J259" s="12">
        <f>IF(A259="","",(YEAR(A259)-YEAR(Paramètres!$B$4))*12+MONTH(A259)-MONTH(Paramètres!$B$4)+1)</f>
        <v/>
      </c>
      <c r="K259" s="12">
        <f>IF(D259="","",IFERROR(INDEX(Paramètres!$C$10:$C$45,MATCH(D259,Paramètres!$E$10:$E$45,0)),"?"))</f>
        <v/>
      </c>
      <c r="L259" s="12">
        <f>IF(A259="","",IF(AND(G259&lt;&gt;"",H259&lt;&gt;""),"Recette ET dépense",IF(D259="","Catégorie manquante",IF(K259="?","Catégorie inconnue",IF(OR(AND(K259="Produit",H259&lt;&gt;""),AND(K259="Charge",G259&lt;&gt;"")),"Sens inhabituel","")))))</f>
        <v/>
      </c>
    </row>
    <row r="260">
      <c r="A260" s="10" t="n"/>
      <c r="G260" s="11" t="n"/>
      <c r="H260" s="11" t="n"/>
      <c r="J260" s="12">
        <f>IF(A260="","",(YEAR(A260)-YEAR(Paramètres!$B$4))*12+MONTH(A260)-MONTH(Paramètres!$B$4)+1)</f>
        <v/>
      </c>
      <c r="K260" s="12">
        <f>IF(D260="","",IFERROR(INDEX(Paramètres!$C$10:$C$45,MATCH(D260,Paramètres!$E$10:$E$45,0)),"?"))</f>
        <v/>
      </c>
      <c r="L260" s="12">
        <f>IF(A260="","",IF(AND(G260&lt;&gt;"",H260&lt;&gt;""),"Recette ET dépense",IF(D260="","Catégorie manquante",IF(K260="?","Catégorie inconnue",IF(OR(AND(K260="Produit",H260&lt;&gt;""),AND(K260="Charge",G260&lt;&gt;"")),"Sens inhabituel","")))))</f>
        <v/>
      </c>
    </row>
    <row r="261">
      <c r="A261" s="10" t="n"/>
      <c r="G261" s="11" t="n"/>
      <c r="H261" s="11" t="n"/>
      <c r="J261" s="12">
        <f>IF(A261="","",(YEAR(A261)-YEAR(Paramètres!$B$4))*12+MONTH(A261)-MONTH(Paramètres!$B$4)+1)</f>
        <v/>
      </c>
      <c r="K261" s="12">
        <f>IF(D261="","",IFERROR(INDEX(Paramètres!$C$10:$C$45,MATCH(D261,Paramètres!$E$10:$E$45,0)),"?"))</f>
        <v/>
      </c>
      <c r="L261" s="12">
        <f>IF(A261="","",IF(AND(G261&lt;&gt;"",H261&lt;&gt;""),"Recette ET dépense",IF(D261="","Catégorie manquante",IF(K261="?","Catégorie inconnue",IF(OR(AND(K261="Produit",H261&lt;&gt;""),AND(K261="Charge",G261&lt;&gt;"")),"Sens inhabituel","")))))</f>
        <v/>
      </c>
    </row>
    <row r="262">
      <c r="A262" s="10" t="n"/>
      <c r="G262" s="11" t="n"/>
      <c r="H262" s="11" t="n"/>
      <c r="J262" s="12">
        <f>IF(A262="","",(YEAR(A262)-YEAR(Paramètres!$B$4))*12+MONTH(A262)-MONTH(Paramètres!$B$4)+1)</f>
        <v/>
      </c>
      <c r="K262" s="12">
        <f>IF(D262="","",IFERROR(INDEX(Paramètres!$C$10:$C$45,MATCH(D262,Paramètres!$E$10:$E$45,0)),"?"))</f>
        <v/>
      </c>
      <c r="L262" s="12">
        <f>IF(A262="","",IF(AND(G262&lt;&gt;"",H262&lt;&gt;""),"Recette ET dépense",IF(D262="","Catégorie manquante",IF(K262="?","Catégorie inconnue",IF(OR(AND(K262="Produit",H262&lt;&gt;""),AND(K262="Charge",G262&lt;&gt;"")),"Sens inhabituel","")))))</f>
        <v/>
      </c>
    </row>
    <row r="263">
      <c r="A263" s="10" t="n"/>
      <c r="G263" s="11" t="n"/>
      <c r="H263" s="11" t="n"/>
      <c r="J263" s="12">
        <f>IF(A263="","",(YEAR(A263)-YEAR(Paramètres!$B$4))*12+MONTH(A263)-MONTH(Paramètres!$B$4)+1)</f>
        <v/>
      </c>
      <c r="K263" s="12">
        <f>IF(D263="","",IFERROR(INDEX(Paramètres!$C$10:$C$45,MATCH(D263,Paramètres!$E$10:$E$45,0)),"?"))</f>
        <v/>
      </c>
      <c r="L263" s="12">
        <f>IF(A263="","",IF(AND(G263&lt;&gt;"",H263&lt;&gt;""),"Recette ET dépense",IF(D263="","Catégorie manquante",IF(K263="?","Catégorie inconnue",IF(OR(AND(K263="Produit",H263&lt;&gt;""),AND(K263="Charge",G263&lt;&gt;"")),"Sens inhabituel","")))))</f>
        <v/>
      </c>
    </row>
    <row r="264">
      <c r="A264" s="10" t="n"/>
      <c r="G264" s="11" t="n"/>
      <c r="H264" s="11" t="n"/>
      <c r="J264" s="12">
        <f>IF(A264="","",(YEAR(A264)-YEAR(Paramètres!$B$4))*12+MONTH(A264)-MONTH(Paramètres!$B$4)+1)</f>
        <v/>
      </c>
      <c r="K264" s="12">
        <f>IF(D264="","",IFERROR(INDEX(Paramètres!$C$10:$C$45,MATCH(D264,Paramètres!$E$10:$E$45,0)),"?"))</f>
        <v/>
      </c>
      <c r="L264" s="12">
        <f>IF(A264="","",IF(AND(G264&lt;&gt;"",H264&lt;&gt;""),"Recette ET dépense",IF(D264="","Catégorie manquante",IF(K264="?","Catégorie inconnue",IF(OR(AND(K264="Produit",H264&lt;&gt;""),AND(K264="Charge",G264&lt;&gt;"")),"Sens inhabituel","")))))</f>
        <v/>
      </c>
    </row>
    <row r="265">
      <c r="A265" s="10" t="n"/>
      <c r="G265" s="11" t="n"/>
      <c r="H265" s="11" t="n"/>
      <c r="J265" s="12">
        <f>IF(A265="","",(YEAR(A265)-YEAR(Paramètres!$B$4))*12+MONTH(A265)-MONTH(Paramètres!$B$4)+1)</f>
        <v/>
      </c>
      <c r="K265" s="12">
        <f>IF(D265="","",IFERROR(INDEX(Paramètres!$C$10:$C$45,MATCH(D265,Paramètres!$E$10:$E$45,0)),"?"))</f>
        <v/>
      </c>
      <c r="L265" s="12">
        <f>IF(A265="","",IF(AND(G265&lt;&gt;"",H265&lt;&gt;""),"Recette ET dépense",IF(D265="","Catégorie manquante",IF(K265="?","Catégorie inconnue",IF(OR(AND(K265="Produit",H265&lt;&gt;""),AND(K265="Charge",G265&lt;&gt;"")),"Sens inhabituel","")))))</f>
        <v/>
      </c>
    </row>
    <row r="266">
      <c r="A266" s="10" t="n"/>
      <c r="G266" s="11" t="n"/>
      <c r="H266" s="11" t="n"/>
      <c r="J266" s="12">
        <f>IF(A266="","",(YEAR(A266)-YEAR(Paramètres!$B$4))*12+MONTH(A266)-MONTH(Paramètres!$B$4)+1)</f>
        <v/>
      </c>
      <c r="K266" s="12">
        <f>IF(D266="","",IFERROR(INDEX(Paramètres!$C$10:$C$45,MATCH(D266,Paramètres!$E$10:$E$45,0)),"?"))</f>
        <v/>
      </c>
      <c r="L266" s="12">
        <f>IF(A266="","",IF(AND(G266&lt;&gt;"",H266&lt;&gt;""),"Recette ET dépense",IF(D266="","Catégorie manquante",IF(K266="?","Catégorie inconnue",IF(OR(AND(K266="Produit",H266&lt;&gt;""),AND(K266="Charge",G266&lt;&gt;"")),"Sens inhabituel","")))))</f>
        <v/>
      </c>
    </row>
    <row r="267">
      <c r="A267" s="10" t="n"/>
      <c r="G267" s="11" t="n"/>
      <c r="H267" s="11" t="n"/>
      <c r="J267" s="12">
        <f>IF(A267="","",(YEAR(A267)-YEAR(Paramètres!$B$4))*12+MONTH(A267)-MONTH(Paramètres!$B$4)+1)</f>
        <v/>
      </c>
      <c r="K267" s="12">
        <f>IF(D267="","",IFERROR(INDEX(Paramètres!$C$10:$C$45,MATCH(D267,Paramètres!$E$10:$E$45,0)),"?"))</f>
        <v/>
      </c>
      <c r="L267" s="12">
        <f>IF(A267="","",IF(AND(G267&lt;&gt;"",H267&lt;&gt;""),"Recette ET dépense",IF(D267="","Catégorie manquante",IF(K267="?","Catégorie inconnue",IF(OR(AND(K267="Produit",H267&lt;&gt;""),AND(K267="Charge",G267&lt;&gt;"")),"Sens inhabituel","")))))</f>
        <v/>
      </c>
    </row>
    <row r="268">
      <c r="A268" s="10" t="n"/>
      <c r="G268" s="11" t="n"/>
      <c r="H268" s="11" t="n"/>
      <c r="J268" s="12">
        <f>IF(A268="","",(YEAR(A268)-YEAR(Paramètres!$B$4))*12+MONTH(A268)-MONTH(Paramètres!$B$4)+1)</f>
        <v/>
      </c>
      <c r="K268" s="12">
        <f>IF(D268="","",IFERROR(INDEX(Paramètres!$C$10:$C$45,MATCH(D268,Paramètres!$E$10:$E$45,0)),"?"))</f>
        <v/>
      </c>
      <c r="L268" s="12">
        <f>IF(A268="","",IF(AND(G268&lt;&gt;"",H268&lt;&gt;""),"Recette ET dépense",IF(D268="","Catégorie manquante",IF(K268="?","Catégorie inconnue",IF(OR(AND(K268="Produit",H268&lt;&gt;""),AND(K268="Charge",G268&lt;&gt;"")),"Sens inhabituel","")))))</f>
        <v/>
      </c>
    </row>
    <row r="269">
      <c r="A269" s="10" t="n"/>
      <c r="G269" s="11" t="n"/>
      <c r="H269" s="11" t="n"/>
      <c r="J269" s="12">
        <f>IF(A269="","",(YEAR(A269)-YEAR(Paramètres!$B$4))*12+MONTH(A269)-MONTH(Paramètres!$B$4)+1)</f>
        <v/>
      </c>
      <c r="K269" s="12">
        <f>IF(D269="","",IFERROR(INDEX(Paramètres!$C$10:$C$45,MATCH(D269,Paramètres!$E$10:$E$45,0)),"?"))</f>
        <v/>
      </c>
      <c r="L269" s="12">
        <f>IF(A269="","",IF(AND(G269&lt;&gt;"",H269&lt;&gt;""),"Recette ET dépense",IF(D269="","Catégorie manquante",IF(K269="?","Catégorie inconnue",IF(OR(AND(K269="Produit",H269&lt;&gt;""),AND(K269="Charge",G269&lt;&gt;"")),"Sens inhabituel","")))))</f>
        <v/>
      </c>
    </row>
    <row r="270">
      <c r="A270" s="10" t="n"/>
      <c r="G270" s="11" t="n"/>
      <c r="H270" s="11" t="n"/>
      <c r="J270" s="12">
        <f>IF(A270="","",(YEAR(A270)-YEAR(Paramètres!$B$4))*12+MONTH(A270)-MONTH(Paramètres!$B$4)+1)</f>
        <v/>
      </c>
      <c r="K270" s="12">
        <f>IF(D270="","",IFERROR(INDEX(Paramètres!$C$10:$C$45,MATCH(D270,Paramètres!$E$10:$E$45,0)),"?"))</f>
        <v/>
      </c>
      <c r="L270" s="12">
        <f>IF(A270="","",IF(AND(G270&lt;&gt;"",H270&lt;&gt;""),"Recette ET dépense",IF(D270="","Catégorie manquante",IF(K270="?","Catégorie inconnue",IF(OR(AND(K270="Produit",H270&lt;&gt;""),AND(K270="Charge",G270&lt;&gt;"")),"Sens inhabituel","")))))</f>
        <v/>
      </c>
    </row>
    <row r="271">
      <c r="A271" s="10" t="n"/>
      <c r="G271" s="11" t="n"/>
      <c r="H271" s="11" t="n"/>
      <c r="J271" s="12">
        <f>IF(A271="","",(YEAR(A271)-YEAR(Paramètres!$B$4))*12+MONTH(A271)-MONTH(Paramètres!$B$4)+1)</f>
        <v/>
      </c>
      <c r="K271" s="12">
        <f>IF(D271="","",IFERROR(INDEX(Paramètres!$C$10:$C$45,MATCH(D271,Paramètres!$E$10:$E$45,0)),"?"))</f>
        <v/>
      </c>
      <c r="L271" s="12">
        <f>IF(A271="","",IF(AND(G271&lt;&gt;"",H271&lt;&gt;""),"Recette ET dépense",IF(D271="","Catégorie manquante",IF(K271="?","Catégorie inconnue",IF(OR(AND(K271="Produit",H271&lt;&gt;""),AND(K271="Charge",G271&lt;&gt;"")),"Sens inhabituel","")))))</f>
        <v/>
      </c>
    </row>
    <row r="272">
      <c r="A272" s="10" t="n"/>
      <c r="G272" s="11" t="n"/>
      <c r="H272" s="11" t="n"/>
      <c r="J272" s="12">
        <f>IF(A272="","",(YEAR(A272)-YEAR(Paramètres!$B$4))*12+MONTH(A272)-MONTH(Paramètres!$B$4)+1)</f>
        <v/>
      </c>
      <c r="K272" s="12">
        <f>IF(D272="","",IFERROR(INDEX(Paramètres!$C$10:$C$45,MATCH(D272,Paramètres!$E$10:$E$45,0)),"?"))</f>
        <v/>
      </c>
      <c r="L272" s="12">
        <f>IF(A272="","",IF(AND(G272&lt;&gt;"",H272&lt;&gt;""),"Recette ET dépense",IF(D272="","Catégorie manquante",IF(K272="?","Catégorie inconnue",IF(OR(AND(K272="Produit",H272&lt;&gt;""),AND(K272="Charge",G272&lt;&gt;"")),"Sens inhabituel","")))))</f>
        <v/>
      </c>
    </row>
    <row r="273">
      <c r="A273" s="10" t="n"/>
      <c r="G273" s="11" t="n"/>
      <c r="H273" s="11" t="n"/>
      <c r="J273" s="12">
        <f>IF(A273="","",(YEAR(A273)-YEAR(Paramètres!$B$4))*12+MONTH(A273)-MONTH(Paramètres!$B$4)+1)</f>
        <v/>
      </c>
      <c r="K273" s="12">
        <f>IF(D273="","",IFERROR(INDEX(Paramètres!$C$10:$C$45,MATCH(D273,Paramètres!$E$10:$E$45,0)),"?"))</f>
        <v/>
      </c>
      <c r="L273" s="12">
        <f>IF(A273="","",IF(AND(G273&lt;&gt;"",H273&lt;&gt;""),"Recette ET dépense",IF(D273="","Catégorie manquante",IF(K273="?","Catégorie inconnue",IF(OR(AND(K273="Produit",H273&lt;&gt;""),AND(K273="Charge",G273&lt;&gt;"")),"Sens inhabituel","")))))</f>
        <v/>
      </c>
    </row>
    <row r="274">
      <c r="A274" s="10" t="n"/>
      <c r="G274" s="11" t="n"/>
      <c r="H274" s="11" t="n"/>
      <c r="J274" s="12">
        <f>IF(A274="","",(YEAR(A274)-YEAR(Paramètres!$B$4))*12+MONTH(A274)-MONTH(Paramètres!$B$4)+1)</f>
        <v/>
      </c>
      <c r="K274" s="12">
        <f>IF(D274="","",IFERROR(INDEX(Paramètres!$C$10:$C$45,MATCH(D274,Paramètres!$E$10:$E$45,0)),"?"))</f>
        <v/>
      </c>
      <c r="L274" s="12">
        <f>IF(A274="","",IF(AND(G274&lt;&gt;"",H274&lt;&gt;""),"Recette ET dépense",IF(D274="","Catégorie manquante",IF(K274="?","Catégorie inconnue",IF(OR(AND(K274="Produit",H274&lt;&gt;""),AND(K274="Charge",G274&lt;&gt;"")),"Sens inhabituel","")))))</f>
        <v/>
      </c>
    </row>
    <row r="275">
      <c r="A275" s="10" t="n"/>
      <c r="G275" s="11" t="n"/>
      <c r="H275" s="11" t="n"/>
      <c r="J275" s="12">
        <f>IF(A275="","",(YEAR(A275)-YEAR(Paramètres!$B$4))*12+MONTH(A275)-MONTH(Paramètres!$B$4)+1)</f>
        <v/>
      </c>
      <c r="K275" s="12">
        <f>IF(D275="","",IFERROR(INDEX(Paramètres!$C$10:$C$45,MATCH(D275,Paramètres!$E$10:$E$45,0)),"?"))</f>
        <v/>
      </c>
      <c r="L275" s="12">
        <f>IF(A275="","",IF(AND(G275&lt;&gt;"",H275&lt;&gt;""),"Recette ET dépense",IF(D275="","Catégorie manquante",IF(K275="?","Catégorie inconnue",IF(OR(AND(K275="Produit",H275&lt;&gt;""),AND(K275="Charge",G275&lt;&gt;"")),"Sens inhabituel","")))))</f>
        <v/>
      </c>
    </row>
    <row r="276">
      <c r="A276" s="10" t="n"/>
      <c r="G276" s="11" t="n"/>
      <c r="H276" s="11" t="n"/>
      <c r="J276" s="12">
        <f>IF(A276="","",(YEAR(A276)-YEAR(Paramètres!$B$4))*12+MONTH(A276)-MONTH(Paramètres!$B$4)+1)</f>
        <v/>
      </c>
      <c r="K276" s="12">
        <f>IF(D276="","",IFERROR(INDEX(Paramètres!$C$10:$C$45,MATCH(D276,Paramètres!$E$10:$E$45,0)),"?"))</f>
        <v/>
      </c>
      <c r="L276" s="12">
        <f>IF(A276="","",IF(AND(G276&lt;&gt;"",H276&lt;&gt;""),"Recette ET dépense",IF(D276="","Catégorie manquante",IF(K276="?","Catégorie inconnue",IF(OR(AND(K276="Produit",H276&lt;&gt;""),AND(K276="Charge",G276&lt;&gt;"")),"Sens inhabituel","")))))</f>
        <v/>
      </c>
    </row>
    <row r="277">
      <c r="A277" s="10" t="n"/>
      <c r="G277" s="11" t="n"/>
      <c r="H277" s="11" t="n"/>
      <c r="J277" s="12">
        <f>IF(A277="","",(YEAR(A277)-YEAR(Paramètres!$B$4))*12+MONTH(A277)-MONTH(Paramètres!$B$4)+1)</f>
        <v/>
      </c>
      <c r="K277" s="12">
        <f>IF(D277="","",IFERROR(INDEX(Paramètres!$C$10:$C$45,MATCH(D277,Paramètres!$E$10:$E$45,0)),"?"))</f>
        <v/>
      </c>
      <c r="L277" s="12">
        <f>IF(A277="","",IF(AND(G277&lt;&gt;"",H277&lt;&gt;""),"Recette ET dépense",IF(D277="","Catégorie manquante",IF(K277="?","Catégorie inconnue",IF(OR(AND(K277="Produit",H277&lt;&gt;""),AND(K277="Charge",G277&lt;&gt;"")),"Sens inhabituel","")))))</f>
        <v/>
      </c>
    </row>
    <row r="278">
      <c r="A278" s="10" t="n"/>
      <c r="G278" s="11" t="n"/>
      <c r="H278" s="11" t="n"/>
      <c r="J278" s="12">
        <f>IF(A278="","",(YEAR(A278)-YEAR(Paramètres!$B$4))*12+MONTH(A278)-MONTH(Paramètres!$B$4)+1)</f>
        <v/>
      </c>
      <c r="K278" s="12">
        <f>IF(D278="","",IFERROR(INDEX(Paramètres!$C$10:$C$45,MATCH(D278,Paramètres!$E$10:$E$45,0)),"?"))</f>
        <v/>
      </c>
      <c r="L278" s="12">
        <f>IF(A278="","",IF(AND(G278&lt;&gt;"",H278&lt;&gt;""),"Recette ET dépense",IF(D278="","Catégorie manquante",IF(K278="?","Catégorie inconnue",IF(OR(AND(K278="Produit",H278&lt;&gt;""),AND(K278="Charge",G278&lt;&gt;"")),"Sens inhabituel","")))))</f>
        <v/>
      </c>
    </row>
    <row r="279">
      <c r="A279" s="10" t="n"/>
      <c r="G279" s="11" t="n"/>
      <c r="H279" s="11" t="n"/>
      <c r="J279" s="12">
        <f>IF(A279="","",(YEAR(A279)-YEAR(Paramètres!$B$4))*12+MONTH(A279)-MONTH(Paramètres!$B$4)+1)</f>
        <v/>
      </c>
      <c r="K279" s="12">
        <f>IF(D279="","",IFERROR(INDEX(Paramètres!$C$10:$C$45,MATCH(D279,Paramètres!$E$10:$E$45,0)),"?"))</f>
        <v/>
      </c>
      <c r="L279" s="12">
        <f>IF(A279="","",IF(AND(G279&lt;&gt;"",H279&lt;&gt;""),"Recette ET dépense",IF(D279="","Catégorie manquante",IF(K279="?","Catégorie inconnue",IF(OR(AND(K279="Produit",H279&lt;&gt;""),AND(K279="Charge",G279&lt;&gt;"")),"Sens inhabituel","")))))</f>
        <v/>
      </c>
    </row>
    <row r="280">
      <c r="A280" s="10" t="n"/>
      <c r="G280" s="11" t="n"/>
      <c r="H280" s="11" t="n"/>
      <c r="J280" s="12">
        <f>IF(A280="","",(YEAR(A280)-YEAR(Paramètres!$B$4))*12+MONTH(A280)-MONTH(Paramètres!$B$4)+1)</f>
        <v/>
      </c>
      <c r="K280" s="12">
        <f>IF(D280="","",IFERROR(INDEX(Paramètres!$C$10:$C$45,MATCH(D280,Paramètres!$E$10:$E$45,0)),"?"))</f>
        <v/>
      </c>
      <c r="L280" s="12">
        <f>IF(A280="","",IF(AND(G280&lt;&gt;"",H280&lt;&gt;""),"Recette ET dépense",IF(D280="","Catégorie manquante",IF(K280="?","Catégorie inconnue",IF(OR(AND(K280="Produit",H280&lt;&gt;""),AND(K280="Charge",G280&lt;&gt;"")),"Sens inhabituel","")))))</f>
        <v/>
      </c>
    </row>
    <row r="281">
      <c r="A281" s="10" t="n"/>
      <c r="G281" s="11" t="n"/>
      <c r="H281" s="11" t="n"/>
      <c r="J281" s="12">
        <f>IF(A281="","",(YEAR(A281)-YEAR(Paramètres!$B$4))*12+MONTH(A281)-MONTH(Paramètres!$B$4)+1)</f>
        <v/>
      </c>
      <c r="K281" s="12">
        <f>IF(D281="","",IFERROR(INDEX(Paramètres!$C$10:$C$45,MATCH(D281,Paramètres!$E$10:$E$45,0)),"?"))</f>
        <v/>
      </c>
      <c r="L281" s="12">
        <f>IF(A281="","",IF(AND(G281&lt;&gt;"",H281&lt;&gt;""),"Recette ET dépense",IF(D281="","Catégorie manquante",IF(K281="?","Catégorie inconnue",IF(OR(AND(K281="Produit",H281&lt;&gt;""),AND(K281="Charge",G281&lt;&gt;"")),"Sens inhabituel","")))))</f>
        <v/>
      </c>
    </row>
    <row r="282">
      <c r="A282" s="10" t="n"/>
      <c r="G282" s="11" t="n"/>
      <c r="H282" s="11" t="n"/>
      <c r="J282" s="12">
        <f>IF(A282="","",(YEAR(A282)-YEAR(Paramètres!$B$4))*12+MONTH(A282)-MONTH(Paramètres!$B$4)+1)</f>
        <v/>
      </c>
      <c r="K282" s="12">
        <f>IF(D282="","",IFERROR(INDEX(Paramètres!$C$10:$C$45,MATCH(D282,Paramètres!$E$10:$E$45,0)),"?"))</f>
        <v/>
      </c>
      <c r="L282" s="12">
        <f>IF(A282="","",IF(AND(G282&lt;&gt;"",H282&lt;&gt;""),"Recette ET dépense",IF(D282="","Catégorie manquante",IF(K282="?","Catégorie inconnue",IF(OR(AND(K282="Produit",H282&lt;&gt;""),AND(K282="Charge",G282&lt;&gt;"")),"Sens inhabituel","")))))</f>
        <v/>
      </c>
    </row>
    <row r="283">
      <c r="A283" s="10" t="n"/>
      <c r="G283" s="11" t="n"/>
      <c r="H283" s="11" t="n"/>
      <c r="J283" s="12">
        <f>IF(A283="","",(YEAR(A283)-YEAR(Paramètres!$B$4))*12+MONTH(A283)-MONTH(Paramètres!$B$4)+1)</f>
        <v/>
      </c>
      <c r="K283" s="12">
        <f>IF(D283="","",IFERROR(INDEX(Paramètres!$C$10:$C$45,MATCH(D283,Paramètres!$E$10:$E$45,0)),"?"))</f>
        <v/>
      </c>
      <c r="L283" s="12">
        <f>IF(A283="","",IF(AND(G283&lt;&gt;"",H283&lt;&gt;""),"Recette ET dépense",IF(D283="","Catégorie manquante",IF(K283="?","Catégorie inconnue",IF(OR(AND(K283="Produit",H283&lt;&gt;""),AND(K283="Charge",G283&lt;&gt;"")),"Sens inhabituel","")))))</f>
        <v/>
      </c>
    </row>
    <row r="284">
      <c r="A284" s="10" t="n"/>
      <c r="G284" s="11" t="n"/>
      <c r="H284" s="11" t="n"/>
      <c r="J284" s="12">
        <f>IF(A284="","",(YEAR(A284)-YEAR(Paramètres!$B$4))*12+MONTH(A284)-MONTH(Paramètres!$B$4)+1)</f>
        <v/>
      </c>
      <c r="K284" s="12">
        <f>IF(D284="","",IFERROR(INDEX(Paramètres!$C$10:$C$45,MATCH(D284,Paramètres!$E$10:$E$45,0)),"?"))</f>
        <v/>
      </c>
      <c r="L284" s="12">
        <f>IF(A284="","",IF(AND(G284&lt;&gt;"",H284&lt;&gt;""),"Recette ET dépense",IF(D284="","Catégorie manquante",IF(K284="?","Catégorie inconnue",IF(OR(AND(K284="Produit",H284&lt;&gt;""),AND(K284="Charge",G284&lt;&gt;"")),"Sens inhabituel","")))))</f>
        <v/>
      </c>
    </row>
    <row r="285">
      <c r="A285" s="10" t="n"/>
      <c r="G285" s="11" t="n"/>
      <c r="H285" s="11" t="n"/>
      <c r="J285" s="12">
        <f>IF(A285="","",(YEAR(A285)-YEAR(Paramètres!$B$4))*12+MONTH(A285)-MONTH(Paramètres!$B$4)+1)</f>
        <v/>
      </c>
      <c r="K285" s="12">
        <f>IF(D285="","",IFERROR(INDEX(Paramètres!$C$10:$C$45,MATCH(D285,Paramètres!$E$10:$E$45,0)),"?"))</f>
        <v/>
      </c>
      <c r="L285" s="12">
        <f>IF(A285="","",IF(AND(G285&lt;&gt;"",H285&lt;&gt;""),"Recette ET dépense",IF(D285="","Catégorie manquante",IF(K285="?","Catégorie inconnue",IF(OR(AND(K285="Produit",H285&lt;&gt;""),AND(K285="Charge",G285&lt;&gt;"")),"Sens inhabituel","")))))</f>
        <v/>
      </c>
    </row>
    <row r="286">
      <c r="A286" s="10" t="n"/>
      <c r="G286" s="11" t="n"/>
      <c r="H286" s="11" t="n"/>
      <c r="J286" s="12">
        <f>IF(A286="","",(YEAR(A286)-YEAR(Paramètres!$B$4))*12+MONTH(A286)-MONTH(Paramètres!$B$4)+1)</f>
        <v/>
      </c>
      <c r="K286" s="12">
        <f>IF(D286="","",IFERROR(INDEX(Paramètres!$C$10:$C$45,MATCH(D286,Paramètres!$E$10:$E$45,0)),"?"))</f>
        <v/>
      </c>
      <c r="L286" s="12">
        <f>IF(A286="","",IF(AND(G286&lt;&gt;"",H286&lt;&gt;""),"Recette ET dépense",IF(D286="","Catégorie manquante",IF(K286="?","Catégorie inconnue",IF(OR(AND(K286="Produit",H286&lt;&gt;""),AND(K286="Charge",G286&lt;&gt;"")),"Sens inhabituel","")))))</f>
        <v/>
      </c>
    </row>
    <row r="287">
      <c r="A287" s="10" t="n"/>
      <c r="G287" s="11" t="n"/>
      <c r="H287" s="11" t="n"/>
      <c r="J287" s="12">
        <f>IF(A287="","",(YEAR(A287)-YEAR(Paramètres!$B$4))*12+MONTH(A287)-MONTH(Paramètres!$B$4)+1)</f>
        <v/>
      </c>
      <c r="K287" s="12">
        <f>IF(D287="","",IFERROR(INDEX(Paramètres!$C$10:$C$45,MATCH(D287,Paramètres!$E$10:$E$45,0)),"?"))</f>
        <v/>
      </c>
      <c r="L287" s="12">
        <f>IF(A287="","",IF(AND(G287&lt;&gt;"",H287&lt;&gt;""),"Recette ET dépense",IF(D287="","Catégorie manquante",IF(K287="?","Catégorie inconnue",IF(OR(AND(K287="Produit",H287&lt;&gt;""),AND(K287="Charge",G287&lt;&gt;"")),"Sens inhabituel","")))))</f>
        <v/>
      </c>
    </row>
    <row r="288">
      <c r="A288" s="10" t="n"/>
      <c r="G288" s="11" t="n"/>
      <c r="H288" s="11" t="n"/>
      <c r="J288" s="12">
        <f>IF(A288="","",(YEAR(A288)-YEAR(Paramètres!$B$4))*12+MONTH(A288)-MONTH(Paramètres!$B$4)+1)</f>
        <v/>
      </c>
      <c r="K288" s="12">
        <f>IF(D288="","",IFERROR(INDEX(Paramètres!$C$10:$C$45,MATCH(D288,Paramètres!$E$10:$E$45,0)),"?"))</f>
        <v/>
      </c>
      <c r="L288" s="12">
        <f>IF(A288="","",IF(AND(G288&lt;&gt;"",H288&lt;&gt;""),"Recette ET dépense",IF(D288="","Catégorie manquante",IF(K288="?","Catégorie inconnue",IF(OR(AND(K288="Produit",H288&lt;&gt;""),AND(K288="Charge",G288&lt;&gt;"")),"Sens inhabituel","")))))</f>
        <v/>
      </c>
    </row>
    <row r="289">
      <c r="A289" s="10" t="n"/>
      <c r="G289" s="11" t="n"/>
      <c r="H289" s="11" t="n"/>
      <c r="J289" s="12">
        <f>IF(A289="","",(YEAR(A289)-YEAR(Paramètres!$B$4))*12+MONTH(A289)-MONTH(Paramètres!$B$4)+1)</f>
        <v/>
      </c>
      <c r="K289" s="12">
        <f>IF(D289="","",IFERROR(INDEX(Paramètres!$C$10:$C$45,MATCH(D289,Paramètres!$E$10:$E$45,0)),"?"))</f>
        <v/>
      </c>
      <c r="L289" s="12">
        <f>IF(A289="","",IF(AND(G289&lt;&gt;"",H289&lt;&gt;""),"Recette ET dépense",IF(D289="","Catégorie manquante",IF(K289="?","Catégorie inconnue",IF(OR(AND(K289="Produit",H289&lt;&gt;""),AND(K289="Charge",G289&lt;&gt;"")),"Sens inhabituel","")))))</f>
        <v/>
      </c>
    </row>
    <row r="290">
      <c r="A290" s="10" t="n"/>
      <c r="G290" s="11" t="n"/>
      <c r="H290" s="11" t="n"/>
      <c r="J290" s="12">
        <f>IF(A290="","",(YEAR(A290)-YEAR(Paramètres!$B$4))*12+MONTH(A290)-MONTH(Paramètres!$B$4)+1)</f>
        <v/>
      </c>
      <c r="K290" s="12">
        <f>IF(D290="","",IFERROR(INDEX(Paramètres!$C$10:$C$45,MATCH(D290,Paramètres!$E$10:$E$45,0)),"?"))</f>
        <v/>
      </c>
      <c r="L290" s="12">
        <f>IF(A290="","",IF(AND(G290&lt;&gt;"",H290&lt;&gt;""),"Recette ET dépense",IF(D290="","Catégorie manquante",IF(K290="?","Catégorie inconnue",IF(OR(AND(K290="Produit",H290&lt;&gt;""),AND(K290="Charge",G290&lt;&gt;"")),"Sens inhabituel","")))))</f>
        <v/>
      </c>
    </row>
    <row r="291">
      <c r="A291" s="10" t="n"/>
      <c r="G291" s="11" t="n"/>
      <c r="H291" s="11" t="n"/>
      <c r="J291" s="12">
        <f>IF(A291="","",(YEAR(A291)-YEAR(Paramètres!$B$4))*12+MONTH(A291)-MONTH(Paramètres!$B$4)+1)</f>
        <v/>
      </c>
      <c r="K291" s="12">
        <f>IF(D291="","",IFERROR(INDEX(Paramètres!$C$10:$C$45,MATCH(D291,Paramètres!$E$10:$E$45,0)),"?"))</f>
        <v/>
      </c>
      <c r="L291" s="12">
        <f>IF(A291="","",IF(AND(G291&lt;&gt;"",H291&lt;&gt;""),"Recette ET dépense",IF(D291="","Catégorie manquante",IF(K291="?","Catégorie inconnue",IF(OR(AND(K291="Produit",H291&lt;&gt;""),AND(K291="Charge",G291&lt;&gt;"")),"Sens inhabituel","")))))</f>
        <v/>
      </c>
    </row>
    <row r="292">
      <c r="A292" s="10" t="n"/>
      <c r="G292" s="11" t="n"/>
      <c r="H292" s="11" t="n"/>
      <c r="J292" s="12">
        <f>IF(A292="","",(YEAR(A292)-YEAR(Paramètres!$B$4))*12+MONTH(A292)-MONTH(Paramètres!$B$4)+1)</f>
        <v/>
      </c>
      <c r="K292" s="12">
        <f>IF(D292="","",IFERROR(INDEX(Paramètres!$C$10:$C$45,MATCH(D292,Paramètres!$E$10:$E$45,0)),"?"))</f>
        <v/>
      </c>
      <c r="L292" s="12">
        <f>IF(A292="","",IF(AND(G292&lt;&gt;"",H292&lt;&gt;""),"Recette ET dépense",IF(D292="","Catégorie manquante",IF(K292="?","Catégorie inconnue",IF(OR(AND(K292="Produit",H292&lt;&gt;""),AND(K292="Charge",G292&lt;&gt;"")),"Sens inhabituel","")))))</f>
        <v/>
      </c>
    </row>
    <row r="293">
      <c r="A293" s="10" t="n"/>
      <c r="G293" s="11" t="n"/>
      <c r="H293" s="11" t="n"/>
      <c r="J293" s="12">
        <f>IF(A293="","",(YEAR(A293)-YEAR(Paramètres!$B$4))*12+MONTH(A293)-MONTH(Paramètres!$B$4)+1)</f>
        <v/>
      </c>
      <c r="K293" s="12">
        <f>IF(D293="","",IFERROR(INDEX(Paramètres!$C$10:$C$45,MATCH(D293,Paramètres!$E$10:$E$45,0)),"?"))</f>
        <v/>
      </c>
      <c r="L293" s="12">
        <f>IF(A293="","",IF(AND(G293&lt;&gt;"",H293&lt;&gt;""),"Recette ET dépense",IF(D293="","Catégorie manquante",IF(K293="?","Catégorie inconnue",IF(OR(AND(K293="Produit",H293&lt;&gt;""),AND(K293="Charge",G293&lt;&gt;"")),"Sens inhabituel","")))))</f>
        <v/>
      </c>
    </row>
    <row r="294">
      <c r="A294" s="10" t="n"/>
      <c r="G294" s="11" t="n"/>
      <c r="H294" s="11" t="n"/>
      <c r="J294" s="12">
        <f>IF(A294="","",(YEAR(A294)-YEAR(Paramètres!$B$4))*12+MONTH(A294)-MONTH(Paramètres!$B$4)+1)</f>
        <v/>
      </c>
      <c r="K294" s="12">
        <f>IF(D294="","",IFERROR(INDEX(Paramètres!$C$10:$C$45,MATCH(D294,Paramètres!$E$10:$E$45,0)),"?"))</f>
        <v/>
      </c>
      <c r="L294" s="12">
        <f>IF(A294="","",IF(AND(G294&lt;&gt;"",H294&lt;&gt;""),"Recette ET dépense",IF(D294="","Catégorie manquante",IF(K294="?","Catégorie inconnue",IF(OR(AND(K294="Produit",H294&lt;&gt;""),AND(K294="Charge",G294&lt;&gt;"")),"Sens inhabituel","")))))</f>
        <v/>
      </c>
    </row>
    <row r="295">
      <c r="A295" s="10" t="n"/>
      <c r="G295" s="11" t="n"/>
      <c r="H295" s="11" t="n"/>
      <c r="J295" s="12">
        <f>IF(A295="","",(YEAR(A295)-YEAR(Paramètres!$B$4))*12+MONTH(A295)-MONTH(Paramètres!$B$4)+1)</f>
        <v/>
      </c>
      <c r="K295" s="12">
        <f>IF(D295="","",IFERROR(INDEX(Paramètres!$C$10:$C$45,MATCH(D295,Paramètres!$E$10:$E$45,0)),"?"))</f>
        <v/>
      </c>
      <c r="L295" s="12">
        <f>IF(A295="","",IF(AND(G295&lt;&gt;"",H295&lt;&gt;""),"Recette ET dépense",IF(D295="","Catégorie manquante",IF(K295="?","Catégorie inconnue",IF(OR(AND(K295="Produit",H295&lt;&gt;""),AND(K295="Charge",G295&lt;&gt;"")),"Sens inhabituel","")))))</f>
        <v/>
      </c>
    </row>
    <row r="296">
      <c r="A296" s="10" t="n"/>
      <c r="G296" s="11" t="n"/>
      <c r="H296" s="11" t="n"/>
      <c r="J296" s="12">
        <f>IF(A296="","",(YEAR(A296)-YEAR(Paramètres!$B$4))*12+MONTH(A296)-MONTH(Paramètres!$B$4)+1)</f>
        <v/>
      </c>
      <c r="K296" s="12">
        <f>IF(D296="","",IFERROR(INDEX(Paramètres!$C$10:$C$45,MATCH(D296,Paramètres!$E$10:$E$45,0)),"?"))</f>
        <v/>
      </c>
      <c r="L296" s="12">
        <f>IF(A296="","",IF(AND(G296&lt;&gt;"",H296&lt;&gt;""),"Recette ET dépense",IF(D296="","Catégorie manquante",IF(K296="?","Catégorie inconnue",IF(OR(AND(K296="Produit",H296&lt;&gt;""),AND(K296="Charge",G296&lt;&gt;"")),"Sens inhabituel","")))))</f>
        <v/>
      </c>
    </row>
    <row r="297">
      <c r="A297" s="10" t="n"/>
      <c r="G297" s="11" t="n"/>
      <c r="H297" s="11" t="n"/>
      <c r="J297" s="12">
        <f>IF(A297="","",(YEAR(A297)-YEAR(Paramètres!$B$4))*12+MONTH(A297)-MONTH(Paramètres!$B$4)+1)</f>
        <v/>
      </c>
      <c r="K297" s="12">
        <f>IF(D297="","",IFERROR(INDEX(Paramètres!$C$10:$C$45,MATCH(D297,Paramètres!$E$10:$E$45,0)),"?"))</f>
        <v/>
      </c>
      <c r="L297" s="12">
        <f>IF(A297="","",IF(AND(G297&lt;&gt;"",H297&lt;&gt;""),"Recette ET dépense",IF(D297="","Catégorie manquante",IF(K297="?","Catégorie inconnue",IF(OR(AND(K297="Produit",H297&lt;&gt;""),AND(K297="Charge",G297&lt;&gt;"")),"Sens inhabituel","")))))</f>
        <v/>
      </c>
    </row>
    <row r="298">
      <c r="A298" s="10" t="n"/>
      <c r="G298" s="11" t="n"/>
      <c r="H298" s="11" t="n"/>
      <c r="J298" s="12">
        <f>IF(A298="","",(YEAR(A298)-YEAR(Paramètres!$B$4))*12+MONTH(A298)-MONTH(Paramètres!$B$4)+1)</f>
        <v/>
      </c>
      <c r="K298" s="12">
        <f>IF(D298="","",IFERROR(INDEX(Paramètres!$C$10:$C$45,MATCH(D298,Paramètres!$E$10:$E$45,0)),"?"))</f>
        <v/>
      </c>
      <c r="L298" s="12">
        <f>IF(A298="","",IF(AND(G298&lt;&gt;"",H298&lt;&gt;""),"Recette ET dépense",IF(D298="","Catégorie manquante",IF(K298="?","Catégorie inconnue",IF(OR(AND(K298="Produit",H298&lt;&gt;""),AND(K298="Charge",G298&lt;&gt;"")),"Sens inhabituel","")))))</f>
        <v/>
      </c>
    </row>
    <row r="299">
      <c r="A299" s="10" t="n"/>
      <c r="G299" s="11" t="n"/>
      <c r="H299" s="11" t="n"/>
      <c r="J299" s="12">
        <f>IF(A299="","",(YEAR(A299)-YEAR(Paramètres!$B$4))*12+MONTH(A299)-MONTH(Paramètres!$B$4)+1)</f>
        <v/>
      </c>
      <c r="K299" s="12">
        <f>IF(D299="","",IFERROR(INDEX(Paramètres!$C$10:$C$45,MATCH(D299,Paramètres!$E$10:$E$45,0)),"?"))</f>
        <v/>
      </c>
      <c r="L299" s="12">
        <f>IF(A299="","",IF(AND(G299&lt;&gt;"",H299&lt;&gt;""),"Recette ET dépense",IF(D299="","Catégorie manquante",IF(K299="?","Catégorie inconnue",IF(OR(AND(K299="Produit",H299&lt;&gt;""),AND(K299="Charge",G299&lt;&gt;"")),"Sens inhabituel","")))))</f>
        <v/>
      </c>
    </row>
    <row r="300">
      <c r="A300" s="10" t="n"/>
      <c r="G300" s="11" t="n"/>
      <c r="H300" s="11" t="n"/>
      <c r="J300" s="12">
        <f>IF(A300="","",(YEAR(A300)-YEAR(Paramètres!$B$4))*12+MONTH(A300)-MONTH(Paramètres!$B$4)+1)</f>
        <v/>
      </c>
      <c r="K300" s="12">
        <f>IF(D300="","",IFERROR(INDEX(Paramètres!$C$10:$C$45,MATCH(D300,Paramètres!$E$10:$E$45,0)),"?"))</f>
        <v/>
      </c>
      <c r="L300" s="12">
        <f>IF(A300="","",IF(AND(G300&lt;&gt;"",H300&lt;&gt;""),"Recette ET dépense",IF(D300="","Catégorie manquante",IF(K300="?","Catégorie inconnue",IF(OR(AND(K300="Produit",H300&lt;&gt;""),AND(K300="Charge",G300&lt;&gt;"")),"Sens inhabituel","")))))</f>
        <v/>
      </c>
    </row>
    <row r="301">
      <c r="A301" s="10" t="n"/>
      <c r="G301" s="11" t="n"/>
      <c r="H301" s="11" t="n"/>
      <c r="J301" s="12">
        <f>IF(A301="","",(YEAR(A301)-YEAR(Paramètres!$B$4))*12+MONTH(A301)-MONTH(Paramètres!$B$4)+1)</f>
        <v/>
      </c>
      <c r="K301" s="12">
        <f>IF(D301="","",IFERROR(INDEX(Paramètres!$C$10:$C$45,MATCH(D301,Paramètres!$E$10:$E$45,0)),"?"))</f>
        <v/>
      </c>
      <c r="L301" s="12">
        <f>IF(A301="","",IF(AND(G301&lt;&gt;"",H301&lt;&gt;""),"Recette ET dépense",IF(D301="","Catégorie manquante",IF(K301="?","Catégorie inconnue",IF(OR(AND(K301="Produit",H301&lt;&gt;""),AND(K301="Charge",G301&lt;&gt;"")),"Sens inhabituel","")))))</f>
        <v/>
      </c>
    </row>
    <row r="302">
      <c r="A302" s="10" t="n"/>
      <c r="G302" s="11" t="n"/>
      <c r="H302" s="11" t="n"/>
      <c r="J302" s="12">
        <f>IF(A302="","",(YEAR(A302)-YEAR(Paramètres!$B$4))*12+MONTH(A302)-MONTH(Paramètres!$B$4)+1)</f>
        <v/>
      </c>
      <c r="K302" s="12">
        <f>IF(D302="","",IFERROR(INDEX(Paramètres!$C$10:$C$45,MATCH(D302,Paramètres!$E$10:$E$45,0)),"?"))</f>
        <v/>
      </c>
      <c r="L302" s="12">
        <f>IF(A302="","",IF(AND(G302&lt;&gt;"",H302&lt;&gt;""),"Recette ET dépense",IF(D302="","Catégorie manquante",IF(K302="?","Catégorie inconnue",IF(OR(AND(K302="Produit",H302&lt;&gt;""),AND(K302="Charge",G302&lt;&gt;"")),"Sens inhabituel","")))))</f>
        <v/>
      </c>
    </row>
    <row r="303">
      <c r="A303" s="10" t="n"/>
      <c r="G303" s="11" t="n"/>
      <c r="H303" s="11" t="n"/>
      <c r="J303" s="12">
        <f>IF(A303="","",(YEAR(A303)-YEAR(Paramètres!$B$4))*12+MONTH(A303)-MONTH(Paramètres!$B$4)+1)</f>
        <v/>
      </c>
      <c r="K303" s="12">
        <f>IF(D303="","",IFERROR(INDEX(Paramètres!$C$10:$C$45,MATCH(D303,Paramètres!$E$10:$E$45,0)),"?"))</f>
        <v/>
      </c>
      <c r="L303" s="12">
        <f>IF(A303="","",IF(AND(G303&lt;&gt;"",H303&lt;&gt;""),"Recette ET dépense",IF(D303="","Catégorie manquante",IF(K303="?","Catégorie inconnue",IF(OR(AND(K303="Produit",H303&lt;&gt;""),AND(K303="Charge",G303&lt;&gt;"")),"Sens inhabituel","")))))</f>
        <v/>
      </c>
    </row>
    <row r="304">
      <c r="A304" s="10" t="n"/>
      <c r="G304" s="11" t="n"/>
      <c r="H304" s="11" t="n"/>
      <c r="J304" s="12">
        <f>IF(A304="","",(YEAR(A304)-YEAR(Paramètres!$B$4))*12+MONTH(A304)-MONTH(Paramètres!$B$4)+1)</f>
        <v/>
      </c>
      <c r="K304" s="12">
        <f>IF(D304="","",IFERROR(INDEX(Paramètres!$C$10:$C$45,MATCH(D304,Paramètres!$E$10:$E$45,0)),"?"))</f>
        <v/>
      </c>
      <c r="L304" s="12">
        <f>IF(A304="","",IF(AND(G304&lt;&gt;"",H304&lt;&gt;""),"Recette ET dépense",IF(D304="","Catégorie manquante",IF(K304="?","Catégorie inconnue",IF(OR(AND(K304="Produit",H304&lt;&gt;""),AND(K304="Charge",G304&lt;&gt;"")),"Sens inhabituel","")))))</f>
        <v/>
      </c>
    </row>
    <row r="305">
      <c r="A305" s="10" t="n"/>
      <c r="G305" s="11" t="n"/>
      <c r="H305" s="11" t="n"/>
      <c r="J305" s="12">
        <f>IF(A305="","",(YEAR(A305)-YEAR(Paramètres!$B$4))*12+MONTH(A305)-MONTH(Paramètres!$B$4)+1)</f>
        <v/>
      </c>
      <c r="K305" s="12">
        <f>IF(D305="","",IFERROR(INDEX(Paramètres!$C$10:$C$45,MATCH(D305,Paramètres!$E$10:$E$45,0)),"?"))</f>
        <v/>
      </c>
      <c r="L305" s="12">
        <f>IF(A305="","",IF(AND(G305&lt;&gt;"",H305&lt;&gt;""),"Recette ET dépense",IF(D305="","Catégorie manquante",IF(K305="?","Catégorie inconnue",IF(OR(AND(K305="Produit",H305&lt;&gt;""),AND(K305="Charge",G305&lt;&gt;"")),"Sens inhabituel","")))))</f>
        <v/>
      </c>
    </row>
    <row r="306">
      <c r="A306" s="10" t="n"/>
      <c r="G306" s="11" t="n"/>
      <c r="H306" s="11" t="n"/>
      <c r="J306" s="12">
        <f>IF(A306="","",(YEAR(A306)-YEAR(Paramètres!$B$4))*12+MONTH(A306)-MONTH(Paramètres!$B$4)+1)</f>
        <v/>
      </c>
      <c r="K306" s="12">
        <f>IF(D306="","",IFERROR(INDEX(Paramètres!$C$10:$C$45,MATCH(D306,Paramètres!$E$10:$E$45,0)),"?"))</f>
        <v/>
      </c>
      <c r="L306" s="12">
        <f>IF(A306="","",IF(AND(G306&lt;&gt;"",H306&lt;&gt;""),"Recette ET dépense",IF(D306="","Catégorie manquante",IF(K306="?","Catégorie inconnue",IF(OR(AND(K306="Produit",H306&lt;&gt;""),AND(K306="Charge",G306&lt;&gt;"")),"Sens inhabituel","")))))</f>
        <v/>
      </c>
    </row>
    <row r="307">
      <c r="A307" s="10" t="n"/>
      <c r="G307" s="11" t="n"/>
      <c r="H307" s="11" t="n"/>
      <c r="J307" s="12">
        <f>IF(A307="","",(YEAR(A307)-YEAR(Paramètres!$B$4))*12+MONTH(A307)-MONTH(Paramètres!$B$4)+1)</f>
        <v/>
      </c>
      <c r="K307" s="12">
        <f>IF(D307="","",IFERROR(INDEX(Paramètres!$C$10:$C$45,MATCH(D307,Paramètres!$E$10:$E$45,0)),"?"))</f>
        <v/>
      </c>
      <c r="L307" s="12">
        <f>IF(A307="","",IF(AND(G307&lt;&gt;"",H307&lt;&gt;""),"Recette ET dépense",IF(D307="","Catégorie manquante",IF(K307="?","Catégorie inconnue",IF(OR(AND(K307="Produit",H307&lt;&gt;""),AND(K307="Charge",G307&lt;&gt;"")),"Sens inhabituel","")))))</f>
        <v/>
      </c>
    </row>
    <row r="308">
      <c r="A308" s="10" t="n"/>
      <c r="G308" s="11" t="n"/>
      <c r="H308" s="11" t="n"/>
      <c r="J308" s="12">
        <f>IF(A308="","",(YEAR(A308)-YEAR(Paramètres!$B$4))*12+MONTH(A308)-MONTH(Paramètres!$B$4)+1)</f>
        <v/>
      </c>
      <c r="K308" s="12">
        <f>IF(D308="","",IFERROR(INDEX(Paramètres!$C$10:$C$45,MATCH(D308,Paramètres!$E$10:$E$45,0)),"?"))</f>
        <v/>
      </c>
      <c r="L308" s="12">
        <f>IF(A308="","",IF(AND(G308&lt;&gt;"",H308&lt;&gt;""),"Recette ET dépense",IF(D308="","Catégorie manquante",IF(K308="?","Catégorie inconnue",IF(OR(AND(K308="Produit",H308&lt;&gt;""),AND(K308="Charge",G308&lt;&gt;"")),"Sens inhabituel","")))))</f>
        <v/>
      </c>
    </row>
    <row r="309">
      <c r="A309" s="10" t="n"/>
      <c r="G309" s="11" t="n"/>
      <c r="H309" s="11" t="n"/>
      <c r="J309" s="12">
        <f>IF(A309="","",(YEAR(A309)-YEAR(Paramètres!$B$4))*12+MONTH(A309)-MONTH(Paramètres!$B$4)+1)</f>
        <v/>
      </c>
      <c r="K309" s="12">
        <f>IF(D309="","",IFERROR(INDEX(Paramètres!$C$10:$C$45,MATCH(D309,Paramètres!$E$10:$E$45,0)),"?"))</f>
        <v/>
      </c>
      <c r="L309" s="12">
        <f>IF(A309="","",IF(AND(G309&lt;&gt;"",H309&lt;&gt;""),"Recette ET dépense",IF(D309="","Catégorie manquante",IF(K309="?","Catégorie inconnue",IF(OR(AND(K309="Produit",H309&lt;&gt;""),AND(K309="Charge",G309&lt;&gt;"")),"Sens inhabituel","")))))</f>
        <v/>
      </c>
    </row>
    <row r="310">
      <c r="A310" s="10" t="n"/>
      <c r="G310" s="11" t="n"/>
      <c r="H310" s="11" t="n"/>
      <c r="J310" s="12">
        <f>IF(A310="","",(YEAR(A310)-YEAR(Paramètres!$B$4))*12+MONTH(A310)-MONTH(Paramètres!$B$4)+1)</f>
        <v/>
      </c>
      <c r="K310" s="12">
        <f>IF(D310="","",IFERROR(INDEX(Paramètres!$C$10:$C$45,MATCH(D310,Paramètres!$E$10:$E$45,0)),"?"))</f>
        <v/>
      </c>
      <c r="L310" s="12">
        <f>IF(A310="","",IF(AND(G310&lt;&gt;"",H310&lt;&gt;""),"Recette ET dépense",IF(D310="","Catégorie manquante",IF(K310="?","Catégorie inconnue",IF(OR(AND(K310="Produit",H310&lt;&gt;""),AND(K310="Charge",G310&lt;&gt;"")),"Sens inhabituel","")))))</f>
        <v/>
      </c>
    </row>
    <row r="311">
      <c r="A311" s="10" t="n"/>
      <c r="G311" s="11" t="n"/>
      <c r="H311" s="11" t="n"/>
      <c r="J311" s="12">
        <f>IF(A311="","",(YEAR(A311)-YEAR(Paramètres!$B$4))*12+MONTH(A311)-MONTH(Paramètres!$B$4)+1)</f>
        <v/>
      </c>
      <c r="K311" s="12">
        <f>IF(D311="","",IFERROR(INDEX(Paramètres!$C$10:$C$45,MATCH(D311,Paramètres!$E$10:$E$45,0)),"?"))</f>
        <v/>
      </c>
      <c r="L311" s="12">
        <f>IF(A311="","",IF(AND(G311&lt;&gt;"",H311&lt;&gt;""),"Recette ET dépense",IF(D311="","Catégorie manquante",IF(K311="?","Catégorie inconnue",IF(OR(AND(K311="Produit",H311&lt;&gt;""),AND(K311="Charge",G311&lt;&gt;"")),"Sens inhabituel","")))))</f>
        <v/>
      </c>
    </row>
    <row r="312">
      <c r="A312" s="10" t="n"/>
      <c r="G312" s="11" t="n"/>
      <c r="H312" s="11" t="n"/>
      <c r="J312" s="12">
        <f>IF(A312="","",(YEAR(A312)-YEAR(Paramètres!$B$4))*12+MONTH(A312)-MONTH(Paramètres!$B$4)+1)</f>
        <v/>
      </c>
      <c r="K312" s="12">
        <f>IF(D312="","",IFERROR(INDEX(Paramètres!$C$10:$C$45,MATCH(D312,Paramètres!$E$10:$E$45,0)),"?"))</f>
        <v/>
      </c>
      <c r="L312" s="12">
        <f>IF(A312="","",IF(AND(G312&lt;&gt;"",H312&lt;&gt;""),"Recette ET dépense",IF(D312="","Catégorie manquante",IF(K312="?","Catégorie inconnue",IF(OR(AND(K312="Produit",H312&lt;&gt;""),AND(K312="Charge",G312&lt;&gt;"")),"Sens inhabituel","")))))</f>
        <v/>
      </c>
    </row>
    <row r="313">
      <c r="A313" s="10" t="n"/>
      <c r="G313" s="11" t="n"/>
      <c r="H313" s="11" t="n"/>
      <c r="J313" s="12">
        <f>IF(A313="","",(YEAR(A313)-YEAR(Paramètres!$B$4))*12+MONTH(A313)-MONTH(Paramètres!$B$4)+1)</f>
        <v/>
      </c>
      <c r="K313" s="12">
        <f>IF(D313="","",IFERROR(INDEX(Paramètres!$C$10:$C$45,MATCH(D313,Paramètres!$E$10:$E$45,0)),"?"))</f>
        <v/>
      </c>
      <c r="L313" s="12">
        <f>IF(A313="","",IF(AND(G313&lt;&gt;"",H313&lt;&gt;""),"Recette ET dépense",IF(D313="","Catégorie manquante",IF(K313="?","Catégorie inconnue",IF(OR(AND(K313="Produit",H313&lt;&gt;""),AND(K313="Charge",G313&lt;&gt;"")),"Sens inhabituel","")))))</f>
        <v/>
      </c>
    </row>
    <row r="314">
      <c r="A314" s="10" t="n"/>
      <c r="G314" s="11" t="n"/>
      <c r="H314" s="11" t="n"/>
      <c r="J314" s="12">
        <f>IF(A314="","",(YEAR(A314)-YEAR(Paramètres!$B$4))*12+MONTH(A314)-MONTH(Paramètres!$B$4)+1)</f>
        <v/>
      </c>
      <c r="K314" s="12">
        <f>IF(D314="","",IFERROR(INDEX(Paramètres!$C$10:$C$45,MATCH(D314,Paramètres!$E$10:$E$45,0)),"?"))</f>
        <v/>
      </c>
      <c r="L314" s="12">
        <f>IF(A314="","",IF(AND(G314&lt;&gt;"",H314&lt;&gt;""),"Recette ET dépense",IF(D314="","Catégorie manquante",IF(K314="?","Catégorie inconnue",IF(OR(AND(K314="Produit",H314&lt;&gt;""),AND(K314="Charge",G314&lt;&gt;"")),"Sens inhabituel","")))))</f>
        <v/>
      </c>
    </row>
    <row r="315">
      <c r="A315" s="10" t="n"/>
      <c r="G315" s="11" t="n"/>
      <c r="H315" s="11" t="n"/>
      <c r="J315" s="12">
        <f>IF(A315="","",(YEAR(A315)-YEAR(Paramètres!$B$4))*12+MONTH(A315)-MONTH(Paramètres!$B$4)+1)</f>
        <v/>
      </c>
      <c r="K315" s="12">
        <f>IF(D315="","",IFERROR(INDEX(Paramètres!$C$10:$C$45,MATCH(D315,Paramètres!$E$10:$E$45,0)),"?"))</f>
        <v/>
      </c>
      <c r="L315" s="12">
        <f>IF(A315="","",IF(AND(G315&lt;&gt;"",H315&lt;&gt;""),"Recette ET dépense",IF(D315="","Catégorie manquante",IF(K315="?","Catégorie inconnue",IF(OR(AND(K315="Produit",H315&lt;&gt;""),AND(K315="Charge",G315&lt;&gt;"")),"Sens inhabituel","")))))</f>
        <v/>
      </c>
    </row>
    <row r="316">
      <c r="A316" s="10" t="n"/>
      <c r="G316" s="11" t="n"/>
      <c r="H316" s="11" t="n"/>
      <c r="J316" s="12">
        <f>IF(A316="","",(YEAR(A316)-YEAR(Paramètres!$B$4))*12+MONTH(A316)-MONTH(Paramètres!$B$4)+1)</f>
        <v/>
      </c>
      <c r="K316" s="12">
        <f>IF(D316="","",IFERROR(INDEX(Paramètres!$C$10:$C$45,MATCH(D316,Paramètres!$E$10:$E$45,0)),"?"))</f>
        <v/>
      </c>
      <c r="L316" s="12">
        <f>IF(A316="","",IF(AND(G316&lt;&gt;"",H316&lt;&gt;""),"Recette ET dépense",IF(D316="","Catégorie manquante",IF(K316="?","Catégorie inconnue",IF(OR(AND(K316="Produit",H316&lt;&gt;""),AND(K316="Charge",G316&lt;&gt;"")),"Sens inhabituel","")))))</f>
        <v/>
      </c>
    </row>
    <row r="317">
      <c r="A317" s="10" t="n"/>
      <c r="G317" s="11" t="n"/>
      <c r="H317" s="11" t="n"/>
      <c r="J317" s="12">
        <f>IF(A317="","",(YEAR(A317)-YEAR(Paramètres!$B$4))*12+MONTH(A317)-MONTH(Paramètres!$B$4)+1)</f>
        <v/>
      </c>
      <c r="K317" s="12">
        <f>IF(D317="","",IFERROR(INDEX(Paramètres!$C$10:$C$45,MATCH(D317,Paramètres!$E$10:$E$45,0)),"?"))</f>
        <v/>
      </c>
      <c r="L317" s="12">
        <f>IF(A317="","",IF(AND(G317&lt;&gt;"",H317&lt;&gt;""),"Recette ET dépense",IF(D317="","Catégorie manquante",IF(K317="?","Catégorie inconnue",IF(OR(AND(K317="Produit",H317&lt;&gt;""),AND(K317="Charge",G317&lt;&gt;"")),"Sens inhabituel","")))))</f>
        <v/>
      </c>
    </row>
    <row r="318">
      <c r="A318" s="10" t="n"/>
      <c r="G318" s="11" t="n"/>
      <c r="H318" s="11" t="n"/>
      <c r="J318" s="12">
        <f>IF(A318="","",(YEAR(A318)-YEAR(Paramètres!$B$4))*12+MONTH(A318)-MONTH(Paramètres!$B$4)+1)</f>
        <v/>
      </c>
      <c r="K318" s="12">
        <f>IF(D318="","",IFERROR(INDEX(Paramètres!$C$10:$C$45,MATCH(D318,Paramètres!$E$10:$E$45,0)),"?"))</f>
        <v/>
      </c>
      <c r="L318" s="12">
        <f>IF(A318="","",IF(AND(G318&lt;&gt;"",H318&lt;&gt;""),"Recette ET dépense",IF(D318="","Catégorie manquante",IF(K318="?","Catégorie inconnue",IF(OR(AND(K318="Produit",H318&lt;&gt;""),AND(K318="Charge",G318&lt;&gt;"")),"Sens inhabituel","")))))</f>
        <v/>
      </c>
    </row>
    <row r="319">
      <c r="A319" s="10" t="n"/>
      <c r="G319" s="11" t="n"/>
      <c r="H319" s="11" t="n"/>
      <c r="J319" s="12">
        <f>IF(A319="","",(YEAR(A319)-YEAR(Paramètres!$B$4))*12+MONTH(A319)-MONTH(Paramètres!$B$4)+1)</f>
        <v/>
      </c>
      <c r="K319" s="12">
        <f>IF(D319="","",IFERROR(INDEX(Paramètres!$C$10:$C$45,MATCH(D319,Paramètres!$E$10:$E$45,0)),"?"))</f>
        <v/>
      </c>
      <c r="L319" s="12">
        <f>IF(A319="","",IF(AND(G319&lt;&gt;"",H319&lt;&gt;""),"Recette ET dépense",IF(D319="","Catégorie manquante",IF(K319="?","Catégorie inconnue",IF(OR(AND(K319="Produit",H319&lt;&gt;""),AND(K319="Charge",G319&lt;&gt;"")),"Sens inhabituel","")))))</f>
        <v/>
      </c>
    </row>
    <row r="320">
      <c r="A320" s="10" t="n"/>
      <c r="G320" s="11" t="n"/>
      <c r="H320" s="11" t="n"/>
      <c r="J320" s="12">
        <f>IF(A320="","",(YEAR(A320)-YEAR(Paramètres!$B$4))*12+MONTH(A320)-MONTH(Paramètres!$B$4)+1)</f>
        <v/>
      </c>
      <c r="K320" s="12">
        <f>IF(D320="","",IFERROR(INDEX(Paramètres!$C$10:$C$45,MATCH(D320,Paramètres!$E$10:$E$45,0)),"?"))</f>
        <v/>
      </c>
      <c r="L320" s="12">
        <f>IF(A320="","",IF(AND(G320&lt;&gt;"",H320&lt;&gt;""),"Recette ET dépense",IF(D320="","Catégorie manquante",IF(K320="?","Catégorie inconnue",IF(OR(AND(K320="Produit",H320&lt;&gt;""),AND(K320="Charge",G320&lt;&gt;"")),"Sens inhabituel","")))))</f>
        <v/>
      </c>
    </row>
    <row r="321">
      <c r="A321" s="10" t="n"/>
      <c r="G321" s="11" t="n"/>
      <c r="H321" s="11" t="n"/>
      <c r="J321" s="12">
        <f>IF(A321="","",(YEAR(A321)-YEAR(Paramètres!$B$4))*12+MONTH(A321)-MONTH(Paramètres!$B$4)+1)</f>
        <v/>
      </c>
      <c r="K321" s="12">
        <f>IF(D321="","",IFERROR(INDEX(Paramètres!$C$10:$C$45,MATCH(D321,Paramètres!$E$10:$E$45,0)),"?"))</f>
        <v/>
      </c>
      <c r="L321" s="12">
        <f>IF(A321="","",IF(AND(G321&lt;&gt;"",H321&lt;&gt;""),"Recette ET dépense",IF(D321="","Catégorie manquante",IF(K321="?","Catégorie inconnue",IF(OR(AND(K321="Produit",H321&lt;&gt;""),AND(K321="Charge",G321&lt;&gt;"")),"Sens inhabituel","")))))</f>
        <v/>
      </c>
    </row>
    <row r="322">
      <c r="A322" s="10" t="n"/>
      <c r="G322" s="11" t="n"/>
      <c r="H322" s="11" t="n"/>
      <c r="J322" s="12">
        <f>IF(A322="","",(YEAR(A322)-YEAR(Paramètres!$B$4))*12+MONTH(A322)-MONTH(Paramètres!$B$4)+1)</f>
        <v/>
      </c>
      <c r="K322" s="12">
        <f>IF(D322="","",IFERROR(INDEX(Paramètres!$C$10:$C$45,MATCH(D322,Paramètres!$E$10:$E$45,0)),"?"))</f>
        <v/>
      </c>
      <c r="L322" s="12">
        <f>IF(A322="","",IF(AND(G322&lt;&gt;"",H322&lt;&gt;""),"Recette ET dépense",IF(D322="","Catégorie manquante",IF(K322="?","Catégorie inconnue",IF(OR(AND(K322="Produit",H322&lt;&gt;""),AND(K322="Charge",G322&lt;&gt;"")),"Sens inhabituel","")))))</f>
        <v/>
      </c>
    </row>
    <row r="323">
      <c r="A323" s="10" t="n"/>
      <c r="G323" s="11" t="n"/>
      <c r="H323" s="11" t="n"/>
      <c r="J323" s="12">
        <f>IF(A323="","",(YEAR(A323)-YEAR(Paramètres!$B$4))*12+MONTH(A323)-MONTH(Paramètres!$B$4)+1)</f>
        <v/>
      </c>
      <c r="K323" s="12">
        <f>IF(D323="","",IFERROR(INDEX(Paramètres!$C$10:$C$45,MATCH(D323,Paramètres!$E$10:$E$45,0)),"?"))</f>
        <v/>
      </c>
      <c r="L323" s="12">
        <f>IF(A323="","",IF(AND(G323&lt;&gt;"",H323&lt;&gt;""),"Recette ET dépense",IF(D323="","Catégorie manquante",IF(K323="?","Catégorie inconnue",IF(OR(AND(K323="Produit",H323&lt;&gt;""),AND(K323="Charge",G323&lt;&gt;"")),"Sens inhabituel","")))))</f>
        <v/>
      </c>
    </row>
    <row r="324">
      <c r="A324" s="10" t="n"/>
      <c r="G324" s="11" t="n"/>
      <c r="H324" s="11" t="n"/>
      <c r="J324" s="12">
        <f>IF(A324="","",(YEAR(A324)-YEAR(Paramètres!$B$4))*12+MONTH(A324)-MONTH(Paramètres!$B$4)+1)</f>
        <v/>
      </c>
      <c r="K324" s="12">
        <f>IF(D324="","",IFERROR(INDEX(Paramètres!$C$10:$C$45,MATCH(D324,Paramètres!$E$10:$E$45,0)),"?"))</f>
        <v/>
      </c>
      <c r="L324" s="12">
        <f>IF(A324="","",IF(AND(G324&lt;&gt;"",H324&lt;&gt;""),"Recette ET dépense",IF(D324="","Catégorie manquante",IF(K324="?","Catégorie inconnue",IF(OR(AND(K324="Produit",H324&lt;&gt;""),AND(K324="Charge",G324&lt;&gt;"")),"Sens inhabituel","")))))</f>
        <v/>
      </c>
    </row>
    <row r="325">
      <c r="A325" s="10" t="n"/>
      <c r="G325" s="11" t="n"/>
      <c r="H325" s="11" t="n"/>
      <c r="J325" s="12">
        <f>IF(A325="","",(YEAR(A325)-YEAR(Paramètres!$B$4))*12+MONTH(A325)-MONTH(Paramètres!$B$4)+1)</f>
        <v/>
      </c>
      <c r="K325" s="12">
        <f>IF(D325="","",IFERROR(INDEX(Paramètres!$C$10:$C$45,MATCH(D325,Paramètres!$E$10:$E$45,0)),"?"))</f>
        <v/>
      </c>
      <c r="L325" s="12">
        <f>IF(A325="","",IF(AND(G325&lt;&gt;"",H325&lt;&gt;""),"Recette ET dépense",IF(D325="","Catégorie manquante",IF(K325="?","Catégorie inconnue",IF(OR(AND(K325="Produit",H325&lt;&gt;""),AND(K325="Charge",G325&lt;&gt;"")),"Sens inhabituel","")))))</f>
        <v/>
      </c>
    </row>
    <row r="326">
      <c r="A326" s="10" t="n"/>
      <c r="G326" s="11" t="n"/>
      <c r="H326" s="11" t="n"/>
      <c r="J326" s="12">
        <f>IF(A326="","",(YEAR(A326)-YEAR(Paramètres!$B$4))*12+MONTH(A326)-MONTH(Paramètres!$B$4)+1)</f>
        <v/>
      </c>
      <c r="K326" s="12">
        <f>IF(D326="","",IFERROR(INDEX(Paramètres!$C$10:$C$45,MATCH(D326,Paramètres!$E$10:$E$45,0)),"?"))</f>
        <v/>
      </c>
      <c r="L326" s="12">
        <f>IF(A326="","",IF(AND(G326&lt;&gt;"",H326&lt;&gt;""),"Recette ET dépense",IF(D326="","Catégorie manquante",IF(K326="?","Catégorie inconnue",IF(OR(AND(K326="Produit",H326&lt;&gt;""),AND(K326="Charge",G326&lt;&gt;"")),"Sens inhabituel","")))))</f>
        <v/>
      </c>
    </row>
    <row r="327">
      <c r="A327" s="10" t="n"/>
      <c r="G327" s="11" t="n"/>
      <c r="H327" s="11" t="n"/>
      <c r="J327" s="12">
        <f>IF(A327="","",(YEAR(A327)-YEAR(Paramètres!$B$4))*12+MONTH(A327)-MONTH(Paramètres!$B$4)+1)</f>
        <v/>
      </c>
      <c r="K327" s="12">
        <f>IF(D327="","",IFERROR(INDEX(Paramètres!$C$10:$C$45,MATCH(D327,Paramètres!$E$10:$E$45,0)),"?"))</f>
        <v/>
      </c>
      <c r="L327" s="12">
        <f>IF(A327="","",IF(AND(G327&lt;&gt;"",H327&lt;&gt;""),"Recette ET dépense",IF(D327="","Catégorie manquante",IF(K327="?","Catégorie inconnue",IF(OR(AND(K327="Produit",H327&lt;&gt;""),AND(K327="Charge",G327&lt;&gt;"")),"Sens inhabituel","")))))</f>
        <v/>
      </c>
    </row>
    <row r="328">
      <c r="A328" s="10" t="n"/>
      <c r="G328" s="11" t="n"/>
      <c r="H328" s="11" t="n"/>
      <c r="J328" s="12">
        <f>IF(A328="","",(YEAR(A328)-YEAR(Paramètres!$B$4))*12+MONTH(A328)-MONTH(Paramètres!$B$4)+1)</f>
        <v/>
      </c>
      <c r="K328" s="12">
        <f>IF(D328="","",IFERROR(INDEX(Paramètres!$C$10:$C$45,MATCH(D328,Paramètres!$E$10:$E$45,0)),"?"))</f>
        <v/>
      </c>
      <c r="L328" s="12">
        <f>IF(A328="","",IF(AND(G328&lt;&gt;"",H328&lt;&gt;""),"Recette ET dépense",IF(D328="","Catégorie manquante",IF(K328="?","Catégorie inconnue",IF(OR(AND(K328="Produit",H328&lt;&gt;""),AND(K328="Charge",G328&lt;&gt;"")),"Sens inhabituel","")))))</f>
        <v/>
      </c>
    </row>
    <row r="329">
      <c r="A329" s="10" t="n"/>
      <c r="G329" s="11" t="n"/>
      <c r="H329" s="11" t="n"/>
      <c r="J329" s="12">
        <f>IF(A329="","",(YEAR(A329)-YEAR(Paramètres!$B$4))*12+MONTH(A329)-MONTH(Paramètres!$B$4)+1)</f>
        <v/>
      </c>
      <c r="K329" s="12">
        <f>IF(D329="","",IFERROR(INDEX(Paramètres!$C$10:$C$45,MATCH(D329,Paramètres!$E$10:$E$45,0)),"?"))</f>
        <v/>
      </c>
      <c r="L329" s="12">
        <f>IF(A329="","",IF(AND(G329&lt;&gt;"",H329&lt;&gt;""),"Recette ET dépense",IF(D329="","Catégorie manquante",IF(K329="?","Catégorie inconnue",IF(OR(AND(K329="Produit",H329&lt;&gt;""),AND(K329="Charge",G329&lt;&gt;"")),"Sens inhabituel","")))))</f>
        <v/>
      </c>
    </row>
    <row r="330">
      <c r="A330" s="10" t="n"/>
      <c r="G330" s="11" t="n"/>
      <c r="H330" s="11" t="n"/>
      <c r="J330" s="12">
        <f>IF(A330="","",(YEAR(A330)-YEAR(Paramètres!$B$4))*12+MONTH(A330)-MONTH(Paramètres!$B$4)+1)</f>
        <v/>
      </c>
      <c r="K330" s="12">
        <f>IF(D330="","",IFERROR(INDEX(Paramètres!$C$10:$C$45,MATCH(D330,Paramètres!$E$10:$E$45,0)),"?"))</f>
        <v/>
      </c>
      <c r="L330" s="12">
        <f>IF(A330="","",IF(AND(G330&lt;&gt;"",H330&lt;&gt;""),"Recette ET dépense",IF(D330="","Catégorie manquante",IF(K330="?","Catégorie inconnue",IF(OR(AND(K330="Produit",H330&lt;&gt;""),AND(K330="Charge",G330&lt;&gt;"")),"Sens inhabituel","")))))</f>
        <v/>
      </c>
    </row>
    <row r="331">
      <c r="A331" s="10" t="n"/>
      <c r="G331" s="11" t="n"/>
      <c r="H331" s="11" t="n"/>
      <c r="J331" s="12">
        <f>IF(A331="","",(YEAR(A331)-YEAR(Paramètres!$B$4))*12+MONTH(A331)-MONTH(Paramètres!$B$4)+1)</f>
        <v/>
      </c>
      <c r="K331" s="12">
        <f>IF(D331="","",IFERROR(INDEX(Paramètres!$C$10:$C$45,MATCH(D331,Paramètres!$E$10:$E$45,0)),"?"))</f>
        <v/>
      </c>
      <c r="L331" s="12">
        <f>IF(A331="","",IF(AND(G331&lt;&gt;"",H331&lt;&gt;""),"Recette ET dépense",IF(D331="","Catégorie manquante",IF(K331="?","Catégorie inconnue",IF(OR(AND(K331="Produit",H331&lt;&gt;""),AND(K331="Charge",G331&lt;&gt;"")),"Sens inhabituel","")))))</f>
        <v/>
      </c>
    </row>
    <row r="332">
      <c r="A332" s="10" t="n"/>
      <c r="G332" s="11" t="n"/>
      <c r="H332" s="11" t="n"/>
      <c r="J332" s="12">
        <f>IF(A332="","",(YEAR(A332)-YEAR(Paramètres!$B$4))*12+MONTH(A332)-MONTH(Paramètres!$B$4)+1)</f>
        <v/>
      </c>
      <c r="K332" s="12">
        <f>IF(D332="","",IFERROR(INDEX(Paramètres!$C$10:$C$45,MATCH(D332,Paramètres!$E$10:$E$45,0)),"?"))</f>
        <v/>
      </c>
      <c r="L332" s="12">
        <f>IF(A332="","",IF(AND(G332&lt;&gt;"",H332&lt;&gt;""),"Recette ET dépense",IF(D332="","Catégorie manquante",IF(K332="?","Catégorie inconnue",IF(OR(AND(K332="Produit",H332&lt;&gt;""),AND(K332="Charge",G332&lt;&gt;"")),"Sens inhabituel","")))))</f>
        <v/>
      </c>
    </row>
    <row r="333">
      <c r="A333" s="10" t="n"/>
      <c r="G333" s="11" t="n"/>
      <c r="H333" s="11" t="n"/>
      <c r="J333" s="12">
        <f>IF(A333="","",(YEAR(A333)-YEAR(Paramètres!$B$4))*12+MONTH(A333)-MONTH(Paramètres!$B$4)+1)</f>
        <v/>
      </c>
      <c r="K333" s="12">
        <f>IF(D333="","",IFERROR(INDEX(Paramètres!$C$10:$C$45,MATCH(D333,Paramètres!$E$10:$E$45,0)),"?"))</f>
        <v/>
      </c>
      <c r="L333" s="12">
        <f>IF(A333="","",IF(AND(G333&lt;&gt;"",H333&lt;&gt;""),"Recette ET dépense",IF(D333="","Catégorie manquante",IF(K333="?","Catégorie inconnue",IF(OR(AND(K333="Produit",H333&lt;&gt;""),AND(K333="Charge",G333&lt;&gt;"")),"Sens inhabituel","")))))</f>
        <v/>
      </c>
    </row>
    <row r="334">
      <c r="A334" s="10" t="n"/>
      <c r="G334" s="11" t="n"/>
      <c r="H334" s="11" t="n"/>
      <c r="J334" s="12">
        <f>IF(A334="","",(YEAR(A334)-YEAR(Paramètres!$B$4))*12+MONTH(A334)-MONTH(Paramètres!$B$4)+1)</f>
        <v/>
      </c>
      <c r="K334" s="12">
        <f>IF(D334="","",IFERROR(INDEX(Paramètres!$C$10:$C$45,MATCH(D334,Paramètres!$E$10:$E$45,0)),"?"))</f>
        <v/>
      </c>
      <c r="L334" s="12">
        <f>IF(A334="","",IF(AND(G334&lt;&gt;"",H334&lt;&gt;""),"Recette ET dépense",IF(D334="","Catégorie manquante",IF(K334="?","Catégorie inconnue",IF(OR(AND(K334="Produit",H334&lt;&gt;""),AND(K334="Charge",G334&lt;&gt;"")),"Sens inhabituel","")))))</f>
        <v/>
      </c>
    </row>
    <row r="335">
      <c r="A335" s="10" t="n"/>
      <c r="G335" s="11" t="n"/>
      <c r="H335" s="11" t="n"/>
      <c r="J335" s="12">
        <f>IF(A335="","",(YEAR(A335)-YEAR(Paramètres!$B$4))*12+MONTH(A335)-MONTH(Paramètres!$B$4)+1)</f>
        <v/>
      </c>
      <c r="K335" s="12">
        <f>IF(D335="","",IFERROR(INDEX(Paramètres!$C$10:$C$45,MATCH(D335,Paramètres!$E$10:$E$45,0)),"?"))</f>
        <v/>
      </c>
      <c r="L335" s="12">
        <f>IF(A335="","",IF(AND(G335&lt;&gt;"",H335&lt;&gt;""),"Recette ET dépense",IF(D335="","Catégorie manquante",IF(K335="?","Catégorie inconnue",IF(OR(AND(K335="Produit",H335&lt;&gt;""),AND(K335="Charge",G335&lt;&gt;"")),"Sens inhabituel","")))))</f>
        <v/>
      </c>
    </row>
    <row r="336">
      <c r="A336" s="10" t="n"/>
      <c r="G336" s="11" t="n"/>
      <c r="H336" s="11" t="n"/>
      <c r="J336" s="12">
        <f>IF(A336="","",(YEAR(A336)-YEAR(Paramètres!$B$4))*12+MONTH(A336)-MONTH(Paramètres!$B$4)+1)</f>
        <v/>
      </c>
      <c r="K336" s="12">
        <f>IF(D336="","",IFERROR(INDEX(Paramètres!$C$10:$C$45,MATCH(D336,Paramètres!$E$10:$E$45,0)),"?"))</f>
        <v/>
      </c>
      <c r="L336" s="12">
        <f>IF(A336="","",IF(AND(G336&lt;&gt;"",H336&lt;&gt;""),"Recette ET dépense",IF(D336="","Catégorie manquante",IF(K336="?","Catégorie inconnue",IF(OR(AND(K336="Produit",H336&lt;&gt;""),AND(K336="Charge",G336&lt;&gt;"")),"Sens inhabituel","")))))</f>
        <v/>
      </c>
    </row>
    <row r="337">
      <c r="A337" s="10" t="n"/>
      <c r="G337" s="11" t="n"/>
      <c r="H337" s="11" t="n"/>
      <c r="J337" s="12">
        <f>IF(A337="","",(YEAR(A337)-YEAR(Paramètres!$B$4))*12+MONTH(A337)-MONTH(Paramètres!$B$4)+1)</f>
        <v/>
      </c>
      <c r="K337" s="12">
        <f>IF(D337="","",IFERROR(INDEX(Paramètres!$C$10:$C$45,MATCH(D337,Paramètres!$E$10:$E$45,0)),"?"))</f>
        <v/>
      </c>
      <c r="L337" s="12">
        <f>IF(A337="","",IF(AND(G337&lt;&gt;"",H337&lt;&gt;""),"Recette ET dépense",IF(D337="","Catégorie manquante",IF(K337="?","Catégorie inconnue",IF(OR(AND(K337="Produit",H337&lt;&gt;""),AND(K337="Charge",G337&lt;&gt;"")),"Sens inhabituel","")))))</f>
        <v/>
      </c>
    </row>
    <row r="338">
      <c r="A338" s="10" t="n"/>
      <c r="G338" s="11" t="n"/>
      <c r="H338" s="11" t="n"/>
      <c r="J338" s="12">
        <f>IF(A338="","",(YEAR(A338)-YEAR(Paramètres!$B$4))*12+MONTH(A338)-MONTH(Paramètres!$B$4)+1)</f>
        <v/>
      </c>
      <c r="K338" s="12">
        <f>IF(D338="","",IFERROR(INDEX(Paramètres!$C$10:$C$45,MATCH(D338,Paramètres!$E$10:$E$45,0)),"?"))</f>
        <v/>
      </c>
      <c r="L338" s="12">
        <f>IF(A338="","",IF(AND(G338&lt;&gt;"",H338&lt;&gt;""),"Recette ET dépense",IF(D338="","Catégorie manquante",IF(K338="?","Catégorie inconnue",IF(OR(AND(K338="Produit",H338&lt;&gt;""),AND(K338="Charge",G338&lt;&gt;"")),"Sens inhabituel","")))))</f>
        <v/>
      </c>
    </row>
    <row r="339">
      <c r="A339" s="10" t="n"/>
      <c r="G339" s="11" t="n"/>
      <c r="H339" s="11" t="n"/>
      <c r="J339" s="12">
        <f>IF(A339="","",(YEAR(A339)-YEAR(Paramètres!$B$4))*12+MONTH(A339)-MONTH(Paramètres!$B$4)+1)</f>
        <v/>
      </c>
      <c r="K339" s="12">
        <f>IF(D339="","",IFERROR(INDEX(Paramètres!$C$10:$C$45,MATCH(D339,Paramètres!$E$10:$E$45,0)),"?"))</f>
        <v/>
      </c>
      <c r="L339" s="12">
        <f>IF(A339="","",IF(AND(G339&lt;&gt;"",H339&lt;&gt;""),"Recette ET dépense",IF(D339="","Catégorie manquante",IF(K339="?","Catégorie inconnue",IF(OR(AND(K339="Produit",H339&lt;&gt;""),AND(K339="Charge",G339&lt;&gt;"")),"Sens inhabituel","")))))</f>
        <v/>
      </c>
    </row>
    <row r="340">
      <c r="A340" s="10" t="n"/>
      <c r="G340" s="11" t="n"/>
      <c r="H340" s="11" t="n"/>
      <c r="J340" s="12">
        <f>IF(A340="","",(YEAR(A340)-YEAR(Paramètres!$B$4))*12+MONTH(A340)-MONTH(Paramètres!$B$4)+1)</f>
        <v/>
      </c>
      <c r="K340" s="12">
        <f>IF(D340="","",IFERROR(INDEX(Paramètres!$C$10:$C$45,MATCH(D340,Paramètres!$E$10:$E$45,0)),"?"))</f>
        <v/>
      </c>
      <c r="L340" s="12">
        <f>IF(A340="","",IF(AND(G340&lt;&gt;"",H340&lt;&gt;""),"Recette ET dépense",IF(D340="","Catégorie manquante",IF(K340="?","Catégorie inconnue",IF(OR(AND(K340="Produit",H340&lt;&gt;""),AND(K340="Charge",G340&lt;&gt;"")),"Sens inhabituel","")))))</f>
        <v/>
      </c>
    </row>
    <row r="341">
      <c r="A341" s="10" t="n"/>
      <c r="G341" s="11" t="n"/>
      <c r="H341" s="11" t="n"/>
      <c r="J341" s="12">
        <f>IF(A341="","",(YEAR(A341)-YEAR(Paramètres!$B$4))*12+MONTH(A341)-MONTH(Paramètres!$B$4)+1)</f>
        <v/>
      </c>
      <c r="K341" s="12">
        <f>IF(D341="","",IFERROR(INDEX(Paramètres!$C$10:$C$45,MATCH(D341,Paramètres!$E$10:$E$45,0)),"?"))</f>
        <v/>
      </c>
      <c r="L341" s="12">
        <f>IF(A341="","",IF(AND(G341&lt;&gt;"",H341&lt;&gt;""),"Recette ET dépense",IF(D341="","Catégorie manquante",IF(K341="?","Catégorie inconnue",IF(OR(AND(K341="Produit",H341&lt;&gt;""),AND(K341="Charge",G341&lt;&gt;"")),"Sens inhabituel","")))))</f>
        <v/>
      </c>
    </row>
    <row r="342">
      <c r="A342" s="10" t="n"/>
      <c r="G342" s="11" t="n"/>
      <c r="H342" s="11" t="n"/>
      <c r="J342" s="12">
        <f>IF(A342="","",(YEAR(A342)-YEAR(Paramètres!$B$4))*12+MONTH(A342)-MONTH(Paramètres!$B$4)+1)</f>
        <v/>
      </c>
      <c r="K342" s="12">
        <f>IF(D342="","",IFERROR(INDEX(Paramètres!$C$10:$C$45,MATCH(D342,Paramètres!$E$10:$E$45,0)),"?"))</f>
        <v/>
      </c>
      <c r="L342" s="12">
        <f>IF(A342="","",IF(AND(G342&lt;&gt;"",H342&lt;&gt;""),"Recette ET dépense",IF(D342="","Catégorie manquante",IF(K342="?","Catégorie inconnue",IF(OR(AND(K342="Produit",H342&lt;&gt;""),AND(K342="Charge",G342&lt;&gt;"")),"Sens inhabituel","")))))</f>
        <v/>
      </c>
    </row>
    <row r="343">
      <c r="A343" s="10" t="n"/>
      <c r="G343" s="11" t="n"/>
      <c r="H343" s="11" t="n"/>
      <c r="J343" s="12">
        <f>IF(A343="","",(YEAR(A343)-YEAR(Paramètres!$B$4))*12+MONTH(A343)-MONTH(Paramètres!$B$4)+1)</f>
        <v/>
      </c>
      <c r="K343" s="12">
        <f>IF(D343="","",IFERROR(INDEX(Paramètres!$C$10:$C$45,MATCH(D343,Paramètres!$E$10:$E$45,0)),"?"))</f>
        <v/>
      </c>
      <c r="L343" s="12">
        <f>IF(A343="","",IF(AND(G343&lt;&gt;"",H343&lt;&gt;""),"Recette ET dépense",IF(D343="","Catégorie manquante",IF(K343="?","Catégorie inconnue",IF(OR(AND(K343="Produit",H343&lt;&gt;""),AND(K343="Charge",G343&lt;&gt;"")),"Sens inhabituel","")))))</f>
        <v/>
      </c>
    </row>
    <row r="344">
      <c r="A344" s="10" t="n"/>
      <c r="G344" s="11" t="n"/>
      <c r="H344" s="11" t="n"/>
      <c r="J344" s="12">
        <f>IF(A344="","",(YEAR(A344)-YEAR(Paramètres!$B$4))*12+MONTH(A344)-MONTH(Paramètres!$B$4)+1)</f>
        <v/>
      </c>
      <c r="K344" s="12">
        <f>IF(D344="","",IFERROR(INDEX(Paramètres!$C$10:$C$45,MATCH(D344,Paramètres!$E$10:$E$45,0)),"?"))</f>
        <v/>
      </c>
      <c r="L344" s="12">
        <f>IF(A344="","",IF(AND(G344&lt;&gt;"",H344&lt;&gt;""),"Recette ET dépense",IF(D344="","Catégorie manquante",IF(K344="?","Catégorie inconnue",IF(OR(AND(K344="Produit",H344&lt;&gt;""),AND(K344="Charge",G344&lt;&gt;"")),"Sens inhabituel","")))))</f>
        <v/>
      </c>
    </row>
    <row r="345">
      <c r="A345" s="10" t="n"/>
      <c r="G345" s="11" t="n"/>
      <c r="H345" s="11" t="n"/>
      <c r="J345" s="12">
        <f>IF(A345="","",(YEAR(A345)-YEAR(Paramètres!$B$4))*12+MONTH(A345)-MONTH(Paramètres!$B$4)+1)</f>
        <v/>
      </c>
      <c r="K345" s="12">
        <f>IF(D345="","",IFERROR(INDEX(Paramètres!$C$10:$C$45,MATCH(D345,Paramètres!$E$10:$E$45,0)),"?"))</f>
        <v/>
      </c>
      <c r="L345" s="12">
        <f>IF(A345="","",IF(AND(G345&lt;&gt;"",H345&lt;&gt;""),"Recette ET dépense",IF(D345="","Catégorie manquante",IF(K345="?","Catégorie inconnue",IF(OR(AND(K345="Produit",H345&lt;&gt;""),AND(K345="Charge",G345&lt;&gt;"")),"Sens inhabituel","")))))</f>
        <v/>
      </c>
    </row>
    <row r="346">
      <c r="A346" s="10" t="n"/>
      <c r="G346" s="11" t="n"/>
      <c r="H346" s="11" t="n"/>
      <c r="J346" s="12">
        <f>IF(A346="","",(YEAR(A346)-YEAR(Paramètres!$B$4))*12+MONTH(A346)-MONTH(Paramètres!$B$4)+1)</f>
        <v/>
      </c>
      <c r="K346" s="12">
        <f>IF(D346="","",IFERROR(INDEX(Paramètres!$C$10:$C$45,MATCH(D346,Paramètres!$E$10:$E$45,0)),"?"))</f>
        <v/>
      </c>
      <c r="L346" s="12">
        <f>IF(A346="","",IF(AND(G346&lt;&gt;"",H346&lt;&gt;""),"Recette ET dépense",IF(D346="","Catégorie manquante",IF(K346="?","Catégorie inconnue",IF(OR(AND(K346="Produit",H346&lt;&gt;""),AND(K346="Charge",G346&lt;&gt;"")),"Sens inhabituel","")))))</f>
        <v/>
      </c>
    </row>
    <row r="347">
      <c r="A347" s="10" t="n"/>
      <c r="G347" s="11" t="n"/>
      <c r="H347" s="11" t="n"/>
      <c r="J347" s="12">
        <f>IF(A347="","",(YEAR(A347)-YEAR(Paramètres!$B$4))*12+MONTH(A347)-MONTH(Paramètres!$B$4)+1)</f>
        <v/>
      </c>
      <c r="K347" s="12">
        <f>IF(D347="","",IFERROR(INDEX(Paramètres!$C$10:$C$45,MATCH(D347,Paramètres!$E$10:$E$45,0)),"?"))</f>
        <v/>
      </c>
      <c r="L347" s="12">
        <f>IF(A347="","",IF(AND(G347&lt;&gt;"",H347&lt;&gt;""),"Recette ET dépense",IF(D347="","Catégorie manquante",IF(K347="?","Catégorie inconnue",IF(OR(AND(K347="Produit",H347&lt;&gt;""),AND(K347="Charge",G347&lt;&gt;"")),"Sens inhabituel","")))))</f>
        <v/>
      </c>
    </row>
    <row r="348">
      <c r="A348" s="10" t="n"/>
      <c r="G348" s="11" t="n"/>
      <c r="H348" s="11" t="n"/>
      <c r="J348" s="12">
        <f>IF(A348="","",(YEAR(A348)-YEAR(Paramètres!$B$4))*12+MONTH(A348)-MONTH(Paramètres!$B$4)+1)</f>
        <v/>
      </c>
      <c r="K348" s="12">
        <f>IF(D348="","",IFERROR(INDEX(Paramètres!$C$10:$C$45,MATCH(D348,Paramètres!$E$10:$E$45,0)),"?"))</f>
        <v/>
      </c>
      <c r="L348" s="12">
        <f>IF(A348="","",IF(AND(G348&lt;&gt;"",H348&lt;&gt;""),"Recette ET dépense",IF(D348="","Catégorie manquante",IF(K348="?","Catégorie inconnue",IF(OR(AND(K348="Produit",H348&lt;&gt;""),AND(K348="Charge",G348&lt;&gt;"")),"Sens inhabituel","")))))</f>
        <v/>
      </c>
    </row>
    <row r="349">
      <c r="A349" s="10" t="n"/>
      <c r="G349" s="11" t="n"/>
      <c r="H349" s="11" t="n"/>
      <c r="J349" s="12">
        <f>IF(A349="","",(YEAR(A349)-YEAR(Paramètres!$B$4))*12+MONTH(A349)-MONTH(Paramètres!$B$4)+1)</f>
        <v/>
      </c>
      <c r="K349" s="12">
        <f>IF(D349="","",IFERROR(INDEX(Paramètres!$C$10:$C$45,MATCH(D349,Paramètres!$E$10:$E$45,0)),"?"))</f>
        <v/>
      </c>
      <c r="L349" s="12">
        <f>IF(A349="","",IF(AND(G349&lt;&gt;"",H349&lt;&gt;""),"Recette ET dépense",IF(D349="","Catégorie manquante",IF(K349="?","Catégorie inconnue",IF(OR(AND(K349="Produit",H349&lt;&gt;""),AND(K349="Charge",G349&lt;&gt;"")),"Sens inhabituel","")))))</f>
        <v/>
      </c>
    </row>
    <row r="350">
      <c r="A350" s="10" t="n"/>
      <c r="G350" s="11" t="n"/>
      <c r="H350" s="11" t="n"/>
      <c r="J350" s="12">
        <f>IF(A350="","",(YEAR(A350)-YEAR(Paramètres!$B$4))*12+MONTH(A350)-MONTH(Paramètres!$B$4)+1)</f>
        <v/>
      </c>
      <c r="K350" s="12">
        <f>IF(D350="","",IFERROR(INDEX(Paramètres!$C$10:$C$45,MATCH(D350,Paramètres!$E$10:$E$45,0)),"?"))</f>
        <v/>
      </c>
      <c r="L350" s="12">
        <f>IF(A350="","",IF(AND(G350&lt;&gt;"",H350&lt;&gt;""),"Recette ET dépense",IF(D350="","Catégorie manquante",IF(K350="?","Catégorie inconnue",IF(OR(AND(K350="Produit",H350&lt;&gt;""),AND(K350="Charge",G350&lt;&gt;"")),"Sens inhabituel","")))))</f>
        <v/>
      </c>
    </row>
    <row r="351">
      <c r="A351" s="10" t="n"/>
      <c r="G351" s="11" t="n"/>
      <c r="H351" s="11" t="n"/>
      <c r="J351" s="12">
        <f>IF(A351="","",(YEAR(A351)-YEAR(Paramètres!$B$4))*12+MONTH(A351)-MONTH(Paramètres!$B$4)+1)</f>
        <v/>
      </c>
      <c r="K351" s="12">
        <f>IF(D351="","",IFERROR(INDEX(Paramètres!$C$10:$C$45,MATCH(D351,Paramètres!$E$10:$E$45,0)),"?"))</f>
        <v/>
      </c>
      <c r="L351" s="12">
        <f>IF(A351="","",IF(AND(G351&lt;&gt;"",H351&lt;&gt;""),"Recette ET dépense",IF(D351="","Catégorie manquante",IF(K351="?","Catégorie inconnue",IF(OR(AND(K351="Produit",H351&lt;&gt;""),AND(K351="Charge",G351&lt;&gt;"")),"Sens inhabituel","")))))</f>
        <v/>
      </c>
    </row>
    <row r="352">
      <c r="A352" s="10" t="n"/>
      <c r="G352" s="11" t="n"/>
      <c r="H352" s="11" t="n"/>
      <c r="J352" s="12">
        <f>IF(A352="","",(YEAR(A352)-YEAR(Paramètres!$B$4))*12+MONTH(A352)-MONTH(Paramètres!$B$4)+1)</f>
        <v/>
      </c>
      <c r="K352" s="12">
        <f>IF(D352="","",IFERROR(INDEX(Paramètres!$C$10:$C$45,MATCH(D352,Paramètres!$E$10:$E$45,0)),"?"))</f>
        <v/>
      </c>
      <c r="L352" s="12">
        <f>IF(A352="","",IF(AND(G352&lt;&gt;"",H352&lt;&gt;""),"Recette ET dépense",IF(D352="","Catégorie manquante",IF(K352="?","Catégorie inconnue",IF(OR(AND(K352="Produit",H352&lt;&gt;""),AND(K352="Charge",G352&lt;&gt;"")),"Sens inhabituel","")))))</f>
        <v/>
      </c>
    </row>
    <row r="353">
      <c r="A353" s="10" t="n"/>
      <c r="G353" s="11" t="n"/>
      <c r="H353" s="11" t="n"/>
      <c r="J353" s="12">
        <f>IF(A353="","",(YEAR(A353)-YEAR(Paramètres!$B$4))*12+MONTH(A353)-MONTH(Paramètres!$B$4)+1)</f>
        <v/>
      </c>
      <c r="K353" s="12">
        <f>IF(D353="","",IFERROR(INDEX(Paramètres!$C$10:$C$45,MATCH(D353,Paramètres!$E$10:$E$45,0)),"?"))</f>
        <v/>
      </c>
      <c r="L353" s="12">
        <f>IF(A353="","",IF(AND(G353&lt;&gt;"",H353&lt;&gt;""),"Recette ET dépense",IF(D353="","Catégorie manquante",IF(K353="?","Catégorie inconnue",IF(OR(AND(K353="Produit",H353&lt;&gt;""),AND(K353="Charge",G353&lt;&gt;"")),"Sens inhabituel","")))))</f>
        <v/>
      </c>
    </row>
    <row r="354">
      <c r="A354" s="10" t="n"/>
      <c r="G354" s="11" t="n"/>
      <c r="H354" s="11" t="n"/>
      <c r="J354" s="12">
        <f>IF(A354="","",(YEAR(A354)-YEAR(Paramètres!$B$4))*12+MONTH(A354)-MONTH(Paramètres!$B$4)+1)</f>
        <v/>
      </c>
      <c r="K354" s="12">
        <f>IF(D354="","",IFERROR(INDEX(Paramètres!$C$10:$C$45,MATCH(D354,Paramètres!$E$10:$E$45,0)),"?"))</f>
        <v/>
      </c>
      <c r="L354" s="12">
        <f>IF(A354="","",IF(AND(G354&lt;&gt;"",H354&lt;&gt;""),"Recette ET dépense",IF(D354="","Catégorie manquante",IF(K354="?","Catégorie inconnue",IF(OR(AND(K354="Produit",H354&lt;&gt;""),AND(K354="Charge",G354&lt;&gt;"")),"Sens inhabituel","")))))</f>
        <v/>
      </c>
    </row>
    <row r="355">
      <c r="A355" s="10" t="n"/>
      <c r="G355" s="11" t="n"/>
      <c r="H355" s="11" t="n"/>
      <c r="J355" s="12">
        <f>IF(A355="","",(YEAR(A355)-YEAR(Paramètres!$B$4))*12+MONTH(A355)-MONTH(Paramètres!$B$4)+1)</f>
        <v/>
      </c>
      <c r="K355" s="12">
        <f>IF(D355="","",IFERROR(INDEX(Paramètres!$C$10:$C$45,MATCH(D355,Paramètres!$E$10:$E$45,0)),"?"))</f>
        <v/>
      </c>
      <c r="L355" s="12">
        <f>IF(A355="","",IF(AND(G355&lt;&gt;"",H355&lt;&gt;""),"Recette ET dépense",IF(D355="","Catégorie manquante",IF(K355="?","Catégorie inconnue",IF(OR(AND(K355="Produit",H355&lt;&gt;""),AND(K355="Charge",G355&lt;&gt;"")),"Sens inhabituel","")))))</f>
        <v/>
      </c>
    </row>
    <row r="356">
      <c r="A356" s="10" t="n"/>
      <c r="G356" s="11" t="n"/>
      <c r="H356" s="11" t="n"/>
      <c r="J356" s="12">
        <f>IF(A356="","",(YEAR(A356)-YEAR(Paramètres!$B$4))*12+MONTH(A356)-MONTH(Paramètres!$B$4)+1)</f>
        <v/>
      </c>
      <c r="K356" s="12">
        <f>IF(D356="","",IFERROR(INDEX(Paramètres!$C$10:$C$45,MATCH(D356,Paramètres!$E$10:$E$45,0)),"?"))</f>
        <v/>
      </c>
      <c r="L356" s="12">
        <f>IF(A356="","",IF(AND(G356&lt;&gt;"",H356&lt;&gt;""),"Recette ET dépense",IF(D356="","Catégorie manquante",IF(K356="?","Catégorie inconnue",IF(OR(AND(K356="Produit",H356&lt;&gt;""),AND(K356="Charge",G356&lt;&gt;"")),"Sens inhabituel","")))))</f>
        <v/>
      </c>
    </row>
    <row r="357">
      <c r="A357" s="10" t="n"/>
      <c r="G357" s="11" t="n"/>
      <c r="H357" s="11" t="n"/>
      <c r="J357" s="12">
        <f>IF(A357="","",(YEAR(A357)-YEAR(Paramètres!$B$4))*12+MONTH(A357)-MONTH(Paramètres!$B$4)+1)</f>
        <v/>
      </c>
      <c r="K357" s="12">
        <f>IF(D357="","",IFERROR(INDEX(Paramètres!$C$10:$C$45,MATCH(D357,Paramètres!$E$10:$E$45,0)),"?"))</f>
        <v/>
      </c>
      <c r="L357" s="12">
        <f>IF(A357="","",IF(AND(G357&lt;&gt;"",H357&lt;&gt;""),"Recette ET dépense",IF(D357="","Catégorie manquante",IF(K357="?","Catégorie inconnue",IF(OR(AND(K357="Produit",H357&lt;&gt;""),AND(K357="Charge",G357&lt;&gt;"")),"Sens inhabituel","")))))</f>
        <v/>
      </c>
    </row>
    <row r="358">
      <c r="A358" s="10" t="n"/>
      <c r="G358" s="11" t="n"/>
      <c r="H358" s="11" t="n"/>
      <c r="J358" s="12">
        <f>IF(A358="","",(YEAR(A358)-YEAR(Paramètres!$B$4))*12+MONTH(A358)-MONTH(Paramètres!$B$4)+1)</f>
        <v/>
      </c>
      <c r="K358" s="12">
        <f>IF(D358="","",IFERROR(INDEX(Paramètres!$C$10:$C$45,MATCH(D358,Paramètres!$E$10:$E$45,0)),"?"))</f>
        <v/>
      </c>
      <c r="L358" s="12">
        <f>IF(A358="","",IF(AND(G358&lt;&gt;"",H358&lt;&gt;""),"Recette ET dépense",IF(D358="","Catégorie manquante",IF(K358="?","Catégorie inconnue",IF(OR(AND(K358="Produit",H358&lt;&gt;""),AND(K358="Charge",G358&lt;&gt;"")),"Sens inhabituel","")))))</f>
        <v/>
      </c>
    </row>
    <row r="359">
      <c r="A359" s="10" t="n"/>
      <c r="G359" s="11" t="n"/>
      <c r="H359" s="11" t="n"/>
      <c r="J359" s="12">
        <f>IF(A359="","",(YEAR(A359)-YEAR(Paramètres!$B$4))*12+MONTH(A359)-MONTH(Paramètres!$B$4)+1)</f>
        <v/>
      </c>
      <c r="K359" s="12">
        <f>IF(D359="","",IFERROR(INDEX(Paramètres!$C$10:$C$45,MATCH(D359,Paramètres!$E$10:$E$45,0)),"?"))</f>
        <v/>
      </c>
      <c r="L359" s="12">
        <f>IF(A359="","",IF(AND(G359&lt;&gt;"",H359&lt;&gt;""),"Recette ET dépense",IF(D359="","Catégorie manquante",IF(K359="?","Catégorie inconnue",IF(OR(AND(K359="Produit",H359&lt;&gt;""),AND(K359="Charge",G359&lt;&gt;"")),"Sens inhabituel","")))))</f>
        <v/>
      </c>
    </row>
    <row r="360">
      <c r="A360" s="10" t="n"/>
      <c r="G360" s="11" t="n"/>
      <c r="H360" s="11" t="n"/>
      <c r="J360" s="12">
        <f>IF(A360="","",(YEAR(A360)-YEAR(Paramètres!$B$4))*12+MONTH(A360)-MONTH(Paramètres!$B$4)+1)</f>
        <v/>
      </c>
      <c r="K360" s="12">
        <f>IF(D360="","",IFERROR(INDEX(Paramètres!$C$10:$C$45,MATCH(D360,Paramètres!$E$10:$E$45,0)),"?"))</f>
        <v/>
      </c>
      <c r="L360" s="12">
        <f>IF(A360="","",IF(AND(G360&lt;&gt;"",H360&lt;&gt;""),"Recette ET dépense",IF(D360="","Catégorie manquante",IF(K360="?","Catégorie inconnue",IF(OR(AND(K360="Produit",H360&lt;&gt;""),AND(K360="Charge",G360&lt;&gt;"")),"Sens inhabituel","")))))</f>
        <v/>
      </c>
    </row>
    <row r="361">
      <c r="A361" s="10" t="n"/>
      <c r="G361" s="11" t="n"/>
      <c r="H361" s="11" t="n"/>
      <c r="J361" s="12">
        <f>IF(A361="","",(YEAR(A361)-YEAR(Paramètres!$B$4))*12+MONTH(A361)-MONTH(Paramètres!$B$4)+1)</f>
        <v/>
      </c>
      <c r="K361" s="12">
        <f>IF(D361="","",IFERROR(INDEX(Paramètres!$C$10:$C$45,MATCH(D361,Paramètres!$E$10:$E$45,0)),"?"))</f>
        <v/>
      </c>
      <c r="L361" s="12">
        <f>IF(A361="","",IF(AND(G361&lt;&gt;"",H361&lt;&gt;""),"Recette ET dépense",IF(D361="","Catégorie manquante",IF(K361="?","Catégorie inconnue",IF(OR(AND(K361="Produit",H361&lt;&gt;""),AND(K361="Charge",G361&lt;&gt;"")),"Sens inhabituel","")))))</f>
        <v/>
      </c>
    </row>
    <row r="362">
      <c r="A362" s="10" t="n"/>
      <c r="G362" s="11" t="n"/>
      <c r="H362" s="11" t="n"/>
      <c r="J362" s="12">
        <f>IF(A362="","",(YEAR(A362)-YEAR(Paramètres!$B$4))*12+MONTH(A362)-MONTH(Paramètres!$B$4)+1)</f>
        <v/>
      </c>
      <c r="K362" s="12">
        <f>IF(D362="","",IFERROR(INDEX(Paramètres!$C$10:$C$45,MATCH(D362,Paramètres!$E$10:$E$45,0)),"?"))</f>
        <v/>
      </c>
      <c r="L362" s="12">
        <f>IF(A362="","",IF(AND(G362&lt;&gt;"",H362&lt;&gt;""),"Recette ET dépense",IF(D362="","Catégorie manquante",IF(K362="?","Catégorie inconnue",IF(OR(AND(K362="Produit",H362&lt;&gt;""),AND(K362="Charge",G362&lt;&gt;"")),"Sens inhabituel","")))))</f>
        <v/>
      </c>
    </row>
    <row r="363">
      <c r="A363" s="10" t="n"/>
      <c r="G363" s="11" t="n"/>
      <c r="H363" s="11" t="n"/>
      <c r="J363" s="12">
        <f>IF(A363="","",(YEAR(A363)-YEAR(Paramètres!$B$4))*12+MONTH(A363)-MONTH(Paramètres!$B$4)+1)</f>
        <v/>
      </c>
      <c r="K363" s="12">
        <f>IF(D363="","",IFERROR(INDEX(Paramètres!$C$10:$C$45,MATCH(D363,Paramètres!$E$10:$E$45,0)),"?"))</f>
        <v/>
      </c>
      <c r="L363" s="12">
        <f>IF(A363="","",IF(AND(G363&lt;&gt;"",H363&lt;&gt;""),"Recette ET dépense",IF(D363="","Catégorie manquante",IF(K363="?","Catégorie inconnue",IF(OR(AND(K363="Produit",H363&lt;&gt;""),AND(K363="Charge",G363&lt;&gt;"")),"Sens inhabituel","")))))</f>
        <v/>
      </c>
    </row>
    <row r="364">
      <c r="A364" s="10" t="n"/>
      <c r="G364" s="11" t="n"/>
      <c r="H364" s="11" t="n"/>
      <c r="J364" s="12">
        <f>IF(A364="","",(YEAR(A364)-YEAR(Paramètres!$B$4))*12+MONTH(A364)-MONTH(Paramètres!$B$4)+1)</f>
        <v/>
      </c>
      <c r="K364" s="12">
        <f>IF(D364="","",IFERROR(INDEX(Paramètres!$C$10:$C$45,MATCH(D364,Paramètres!$E$10:$E$45,0)),"?"))</f>
        <v/>
      </c>
      <c r="L364" s="12">
        <f>IF(A364="","",IF(AND(G364&lt;&gt;"",H364&lt;&gt;""),"Recette ET dépense",IF(D364="","Catégorie manquante",IF(K364="?","Catégorie inconnue",IF(OR(AND(K364="Produit",H364&lt;&gt;""),AND(K364="Charge",G364&lt;&gt;"")),"Sens inhabituel","")))))</f>
        <v/>
      </c>
    </row>
    <row r="365">
      <c r="A365" s="10" t="n"/>
      <c r="G365" s="11" t="n"/>
      <c r="H365" s="11" t="n"/>
      <c r="J365" s="12">
        <f>IF(A365="","",(YEAR(A365)-YEAR(Paramètres!$B$4))*12+MONTH(A365)-MONTH(Paramètres!$B$4)+1)</f>
        <v/>
      </c>
      <c r="K365" s="12">
        <f>IF(D365="","",IFERROR(INDEX(Paramètres!$C$10:$C$45,MATCH(D365,Paramètres!$E$10:$E$45,0)),"?"))</f>
        <v/>
      </c>
      <c r="L365" s="12">
        <f>IF(A365="","",IF(AND(G365&lt;&gt;"",H365&lt;&gt;""),"Recette ET dépense",IF(D365="","Catégorie manquante",IF(K365="?","Catégorie inconnue",IF(OR(AND(K365="Produit",H365&lt;&gt;""),AND(K365="Charge",G365&lt;&gt;"")),"Sens inhabituel","")))))</f>
        <v/>
      </c>
    </row>
    <row r="366">
      <c r="A366" s="10" t="n"/>
      <c r="G366" s="11" t="n"/>
      <c r="H366" s="11" t="n"/>
      <c r="J366" s="12">
        <f>IF(A366="","",(YEAR(A366)-YEAR(Paramètres!$B$4))*12+MONTH(A366)-MONTH(Paramètres!$B$4)+1)</f>
        <v/>
      </c>
      <c r="K366" s="12">
        <f>IF(D366="","",IFERROR(INDEX(Paramètres!$C$10:$C$45,MATCH(D366,Paramètres!$E$10:$E$45,0)),"?"))</f>
        <v/>
      </c>
      <c r="L366" s="12">
        <f>IF(A366="","",IF(AND(G366&lt;&gt;"",H366&lt;&gt;""),"Recette ET dépense",IF(D366="","Catégorie manquante",IF(K366="?","Catégorie inconnue",IF(OR(AND(K366="Produit",H366&lt;&gt;""),AND(K366="Charge",G366&lt;&gt;"")),"Sens inhabituel","")))))</f>
        <v/>
      </c>
    </row>
    <row r="367">
      <c r="A367" s="10" t="n"/>
      <c r="G367" s="11" t="n"/>
      <c r="H367" s="11" t="n"/>
      <c r="J367" s="12">
        <f>IF(A367="","",(YEAR(A367)-YEAR(Paramètres!$B$4))*12+MONTH(A367)-MONTH(Paramètres!$B$4)+1)</f>
        <v/>
      </c>
      <c r="K367" s="12">
        <f>IF(D367="","",IFERROR(INDEX(Paramètres!$C$10:$C$45,MATCH(D367,Paramètres!$E$10:$E$45,0)),"?"))</f>
        <v/>
      </c>
      <c r="L367" s="12">
        <f>IF(A367="","",IF(AND(G367&lt;&gt;"",H367&lt;&gt;""),"Recette ET dépense",IF(D367="","Catégorie manquante",IF(K367="?","Catégorie inconnue",IF(OR(AND(K367="Produit",H367&lt;&gt;""),AND(K367="Charge",G367&lt;&gt;"")),"Sens inhabituel","")))))</f>
        <v/>
      </c>
    </row>
    <row r="368">
      <c r="A368" s="10" t="n"/>
      <c r="G368" s="11" t="n"/>
      <c r="H368" s="11" t="n"/>
      <c r="J368" s="12">
        <f>IF(A368="","",(YEAR(A368)-YEAR(Paramètres!$B$4))*12+MONTH(A368)-MONTH(Paramètres!$B$4)+1)</f>
        <v/>
      </c>
      <c r="K368" s="12">
        <f>IF(D368="","",IFERROR(INDEX(Paramètres!$C$10:$C$45,MATCH(D368,Paramètres!$E$10:$E$45,0)),"?"))</f>
        <v/>
      </c>
      <c r="L368" s="12">
        <f>IF(A368="","",IF(AND(G368&lt;&gt;"",H368&lt;&gt;""),"Recette ET dépense",IF(D368="","Catégorie manquante",IF(K368="?","Catégorie inconnue",IF(OR(AND(K368="Produit",H368&lt;&gt;""),AND(K368="Charge",G368&lt;&gt;"")),"Sens inhabituel","")))))</f>
        <v/>
      </c>
    </row>
    <row r="369">
      <c r="A369" s="10" t="n"/>
      <c r="G369" s="11" t="n"/>
      <c r="H369" s="11" t="n"/>
      <c r="J369" s="12">
        <f>IF(A369="","",(YEAR(A369)-YEAR(Paramètres!$B$4))*12+MONTH(A369)-MONTH(Paramètres!$B$4)+1)</f>
        <v/>
      </c>
      <c r="K369" s="12">
        <f>IF(D369="","",IFERROR(INDEX(Paramètres!$C$10:$C$45,MATCH(D369,Paramètres!$E$10:$E$45,0)),"?"))</f>
        <v/>
      </c>
      <c r="L369" s="12">
        <f>IF(A369="","",IF(AND(G369&lt;&gt;"",H369&lt;&gt;""),"Recette ET dépense",IF(D369="","Catégorie manquante",IF(K369="?","Catégorie inconnue",IF(OR(AND(K369="Produit",H369&lt;&gt;""),AND(K369="Charge",G369&lt;&gt;"")),"Sens inhabituel","")))))</f>
        <v/>
      </c>
    </row>
    <row r="370">
      <c r="A370" s="10" t="n"/>
      <c r="G370" s="11" t="n"/>
      <c r="H370" s="11" t="n"/>
      <c r="J370" s="12">
        <f>IF(A370="","",(YEAR(A370)-YEAR(Paramètres!$B$4))*12+MONTH(A370)-MONTH(Paramètres!$B$4)+1)</f>
        <v/>
      </c>
      <c r="K370" s="12">
        <f>IF(D370="","",IFERROR(INDEX(Paramètres!$C$10:$C$45,MATCH(D370,Paramètres!$E$10:$E$45,0)),"?"))</f>
        <v/>
      </c>
      <c r="L370" s="12">
        <f>IF(A370="","",IF(AND(G370&lt;&gt;"",H370&lt;&gt;""),"Recette ET dépense",IF(D370="","Catégorie manquante",IF(K370="?","Catégorie inconnue",IF(OR(AND(K370="Produit",H370&lt;&gt;""),AND(K370="Charge",G370&lt;&gt;"")),"Sens inhabituel","")))))</f>
        <v/>
      </c>
    </row>
    <row r="371">
      <c r="A371" s="10" t="n"/>
      <c r="G371" s="11" t="n"/>
      <c r="H371" s="11" t="n"/>
      <c r="J371" s="12">
        <f>IF(A371="","",(YEAR(A371)-YEAR(Paramètres!$B$4))*12+MONTH(A371)-MONTH(Paramètres!$B$4)+1)</f>
        <v/>
      </c>
      <c r="K371" s="12">
        <f>IF(D371="","",IFERROR(INDEX(Paramètres!$C$10:$C$45,MATCH(D371,Paramètres!$E$10:$E$45,0)),"?"))</f>
        <v/>
      </c>
      <c r="L371" s="12">
        <f>IF(A371="","",IF(AND(G371&lt;&gt;"",H371&lt;&gt;""),"Recette ET dépense",IF(D371="","Catégorie manquante",IF(K371="?","Catégorie inconnue",IF(OR(AND(K371="Produit",H371&lt;&gt;""),AND(K371="Charge",G371&lt;&gt;"")),"Sens inhabituel","")))))</f>
        <v/>
      </c>
    </row>
    <row r="372">
      <c r="A372" s="10" t="n"/>
      <c r="G372" s="11" t="n"/>
      <c r="H372" s="11" t="n"/>
      <c r="J372" s="12">
        <f>IF(A372="","",(YEAR(A372)-YEAR(Paramètres!$B$4))*12+MONTH(A372)-MONTH(Paramètres!$B$4)+1)</f>
        <v/>
      </c>
      <c r="K372" s="12">
        <f>IF(D372="","",IFERROR(INDEX(Paramètres!$C$10:$C$45,MATCH(D372,Paramètres!$E$10:$E$45,0)),"?"))</f>
        <v/>
      </c>
      <c r="L372" s="12">
        <f>IF(A372="","",IF(AND(G372&lt;&gt;"",H372&lt;&gt;""),"Recette ET dépense",IF(D372="","Catégorie manquante",IF(K372="?","Catégorie inconnue",IF(OR(AND(K372="Produit",H372&lt;&gt;""),AND(K372="Charge",G372&lt;&gt;"")),"Sens inhabituel","")))))</f>
        <v/>
      </c>
    </row>
    <row r="373">
      <c r="A373" s="10" t="n"/>
      <c r="G373" s="11" t="n"/>
      <c r="H373" s="11" t="n"/>
      <c r="J373" s="12">
        <f>IF(A373="","",(YEAR(A373)-YEAR(Paramètres!$B$4))*12+MONTH(A373)-MONTH(Paramètres!$B$4)+1)</f>
        <v/>
      </c>
      <c r="K373" s="12">
        <f>IF(D373="","",IFERROR(INDEX(Paramètres!$C$10:$C$45,MATCH(D373,Paramètres!$E$10:$E$45,0)),"?"))</f>
        <v/>
      </c>
      <c r="L373" s="12">
        <f>IF(A373="","",IF(AND(G373&lt;&gt;"",H373&lt;&gt;""),"Recette ET dépense",IF(D373="","Catégorie manquante",IF(K373="?","Catégorie inconnue",IF(OR(AND(K373="Produit",H373&lt;&gt;""),AND(K373="Charge",G373&lt;&gt;"")),"Sens inhabituel","")))))</f>
        <v/>
      </c>
    </row>
    <row r="374">
      <c r="A374" s="10" t="n"/>
      <c r="G374" s="11" t="n"/>
      <c r="H374" s="11" t="n"/>
      <c r="J374" s="12">
        <f>IF(A374="","",(YEAR(A374)-YEAR(Paramètres!$B$4))*12+MONTH(A374)-MONTH(Paramètres!$B$4)+1)</f>
        <v/>
      </c>
      <c r="K374" s="12">
        <f>IF(D374="","",IFERROR(INDEX(Paramètres!$C$10:$C$45,MATCH(D374,Paramètres!$E$10:$E$45,0)),"?"))</f>
        <v/>
      </c>
      <c r="L374" s="12">
        <f>IF(A374="","",IF(AND(G374&lt;&gt;"",H374&lt;&gt;""),"Recette ET dépense",IF(D374="","Catégorie manquante",IF(K374="?","Catégorie inconnue",IF(OR(AND(K374="Produit",H374&lt;&gt;""),AND(K374="Charge",G374&lt;&gt;"")),"Sens inhabituel","")))))</f>
        <v/>
      </c>
    </row>
    <row r="375">
      <c r="A375" s="10" t="n"/>
      <c r="G375" s="11" t="n"/>
      <c r="H375" s="11" t="n"/>
      <c r="J375" s="12">
        <f>IF(A375="","",(YEAR(A375)-YEAR(Paramètres!$B$4))*12+MONTH(A375)-MONTH(Paramètres!$B$4)+1)</f>
        <v/>
      </c>
      <c r="K375" s="12">
        <f>IF(D375="","",IFERROR(INDEX(Paramètres!$C$10:$C$45,MATCH(D375,Paramètres!$E$10:$E$45,0)),"?"))</f>
        <v/>
      </c>
      <c r="L375" s="12">
        <f>IF(A375="","",IF(AND(G375&lt;&gt;"",H375&lt;&gt;""),"Recette ET dépense",IF(D375="","Catégorie manquante",IF(K375="?","Catégorie inconnue",IF(OR(AND(K375="Produit",H375&lt;&gt;""),AND(K375="Charge",G375&lt;&gt;"")),"Sens inhabituel","")))))</f>
        <v/>
      </c>
    </row>
    <row r="376">
      <c r="A376" s="10" t="n"/>
      <c r="G376" s="11" t="n"/>
      <c r="H376" s="11" t="n"/>
      <c r="J376" s="12">
        <f>IF(A376="","",(YEAR(A376)-YEAR(Paramètres!$B$4))*12+MONTH(A376)-MONTH(Paramètres!$B$4)+1)</f>
        <v/>
      </c>
      <c r="K376" s="12">
        <f>IF(D376="","",IFERROR(INDEX(Paramètres!$C$10:$C$45,MATCH(D376,Paramètres!$E$10:$E$45,0)),"?"))</f>
        <v/>
      </c>
      <c r="L376" s="12">
        <f>IF(A376="","",IF(AND(G376&lt;&gt;"",H376&lt;&gt;""),"Recette ET dépense",IF(D376="","Catégorie manquante",IF(K376="?","Catégorie inconnue",IF(OR(AND(K376="Produit",H376&lt;&gt;""),AND(K376="Charge",G376&lt;&gt;"")),"Sens inhabituel","")))))</f>
        <v/>
      </c>
    </row>
    <row r="377">
      <c r="A377" s="10" t="n"/>
      <c r="G377" s="11" t="n"/>
      <c r="H377" s="11" t="n"/>
      <c r="J377" s="12">
        <f>IF(A377="","",(YEAR(A377)-YEAR(Paramètres!$B$4))*12+MONTH(A377)-MONTH(Paramètres!$B$4)+1)</f>
        <v/>
      </c>
      <c r="K377" s="12">
        <f>IF(D377="","",IFERROR(INDEX(Paramètres!$C$10:$C$45,MATCH(D377,Paramètres!$E$10:$E$45,0)),"?"))</f>
        <v/>
      </c>
      <c r="L377" s="12">
        <f>IF(A377="","",IF(AND(G377&lt;&gt;"",H377&lt;&gt;""),"Recette ET dépense",IF(D377="","Catégorie manquante",IF(K377="?","Catégorie inconnue",IF(OR(AND(K377="Produit",H377&lt;&gt;""),AND(K377="Charge",G377&lt;&gt;"")),"Sens inhabituel","")))))</f>
        <v/>
      </c>
    </row>
    <row r="378">
      <c r="A378" s="10" t="n"/>
      <c r="G378" s="11" t="n"/>
      <c r="H378" s="11" t="n"/>
      <c r="J378" s="12">
        <f>IF(A378="","",(YEAR(A378)-YEAR(Paramètres!$B$4))*12+MONTH(A378)-MONTH(Paramètres!$B$4)+1)</f>
        <v/>
      </c>
      <c r="K378" s="12">
        <f>IF(D378="","",IFERROR(INDEX(Paramètres!$C$10:$C$45,MATCH(D378,Paramètres!$E$10:$E$45,0)),"?"))</f>
        <v/>
      </c>
      <c r="L378" s="12">
        <f>IF(A378="","",IF(AND(G378&lt;&gt;"",H378&lt;&gt;""),"Recette ET dépense",IF(D378="","Catégorie manquante",IF(K378="?","Catégorie inconnue",IF(OR(AND(K378="Produit",H378&lt;&gt;""),AND(K378="Charge",G378&lt;&gt;"")),"Sens inhabituel","")))))</f>
        <v/>
      </c>
    </row>
    <row r="379">
      <c r="A379" s="10" t="n"/>
      <c r="G379" s="11" t="n"/>
      <c r="H379" s="11" t="n"/>
      <c r="J379" s="12">
        <f>IF(A379="","",(YEAR(A379)-YEAR(Paramètres!$B$4))*12+MONTH(A379)-MONTH(Paramètres!$B$4)+1)</f>
        <v/>
      </c>
      <c r="K379" s="12">
        <f>IF(D379="","",IFERROR(INDEX(Paramètres!$C$10:$C$45,MATCH(D379,Paramètres!$E$10:$E$45,0)),"?"))</f>
        <v/>
      </c>
      <c r="L379" s="12">
        <f>IF(A379="","",IF(AND(G379&lt;&gt;"",H379&lt;&gt;""),"Recette ET dépense",IF(D379="","Catégorie manquante",IF(K379="?","Catégorie inconnue",IF(OR(AND(K379="Produit",H379&lt;&gt;""),AND(K379="Charge",G379&lt;&gt;"")),"Sens inhabituel","")))))</f>
        <v/>
      </c>
    </row>
    <row r="380">
      <c r="A380" s="10" t="n"/>
      <c r="G380" s="11" t="n"/>
      <c r="H380" s="11" t="n"/>
      <c r="J380" s="12">
        <f>IF(A380="","",(YEAR(A380)-YEAR(Paramètres!$B$4))*12+MONTH(A380)-MONTH(Paramètres!$B$4)+1)</f>
        <v/>
      </c>
      <c r="K380" s="12">
        <f>IF(D380="","",IFERROR(INDEX(Paramètres!$C$10:$C$45,MATCH(D380,Paramètres!$E$10:$E$45,0)),"?"))</f>
        <v/>
      </c>
      <c r="L380" s="12">
        <f>IF(A380="","",IF(AND(G380&lt;&gt;"",H380&lt;&gt;""),"Recette ET dépense",IF(D380="","Catégorie manquante",IF(K380="?","Catégorie inconnue",IF(OR(AND(K380="Produit",H380&lt;&gt;""),AND(K380="Charge",G380&lt;&gt;"")),"Sens inhabituel","")))))</f>
        <v/>
      </c>
    </row>
    <row r="381">
      <c r="A381" s="10" t="n"/>
      <c r="G381" s="11" t="n"/>
      <c r="H381" s="11" t="n"/>
      <c r="J381" s="12">
        <f>IF(A381="","",(YEAR(A381)-YEAR(Paramètres!$B$4))*12+MONTH(A381)-MONTH(Paramètres!$B$4)+1)</f>
        <v/>
      </c>
      <c r="K381" s="12">
        <f>IF(D381="","",IFERROR(INDEX(Paramètres!$C$10:$C$45,MATCH(D381,Paramètres!$E$10:$E$45,0)),"?"))</f>
        <v/>
      </c>
      <c r="L381" s="12">
        <f>IF(A381="","",IF(AND(G381&lt;&gt;"",H381&lt;&gt;""),"Recette ET dépense",IF(D381="","Catégorie manquante",IF(K381="?","Catégorie inconnue",IF(OR(AND(K381="Produit",H381&lt;&gt;""),AND(K381="Charge",G381&lt;&gt;"")),"Sens inhabituel","")))))</f>
        <v/>
      </c>
    </row>
    <row r="382">
      <c r="A382" s="10" t="n"/>
      <c r="G382" s="11" t="n"/>
      <c r="H382" s="11" t="n"/>
      <c r="J382" s="12">
        <f>IF(A382="","",(YEAR(A382)-YEAR(Paramètres!$B$4))*12+MONTH(A382)-MONTH(Paramètres!$B$4)+1)</f>
        <v/>
      </c>
      <c r="K382" s="12">
        <f>IF(D382="","",IFERROR(INDEX(Paramètres!$C$10:$C$45,MATCH(D382,Paramètres!$E$10:$E$45,0)),"?"))</f>
        <v/>
      </c>
      <c r="L382" s="12">
        <f>IF(A382="","",IF(AND(G382&lt;&gt;"",H382&lt;&gt;""),"Recette ET dépense",IF(D382="","Catégorie manquante",IF(K382="?","Catégorie inconnue",IF(OR(AND(K382="Produit",H382&lt;&gt;""),AND(K382="Charge",G382&lt;&gt;"")),"Sens inhabituel","")))))</f>
        <v/>
      </c>
    </row>
    <row r="383">
      <c r="A383" s="10" t="n"/>
      <c r="G383" s="11" t="n"/>
      <c r="H383" s="11" t="n"/>
      <c r="J383" s="12">
        <f>IF(A383="","",(YEAR(A383)-YEAR(Paramètres!$B$4))*12+MONTH(A383)-MONTH(Paramètres!$B$4)+1)</f>
        <v/>
      </c>
      <c r="K383" s="12">
        <f>IF(D383="","",IFERROR(INDEX(Paramètres!$C$10:$C$45,MATCH(D383,Paramètres!$E$10:$E$45,0)),"?"))</f>
        <v/>
      </c>
      <c r="L383" s="12">
        <f>IF(A383="","",IF(AND(G383&lt;&gt;"",H383&lt;&gt;""),"Recette ET dépense",IF(D383="","Catégorie manquante",IF(K383="?","Catégorie inconnue",IF(OR(AND(K383="Produit",H383&lt;&gt;""),AND(K383="Charge",G383&lt;&gt;"")),"Sens inhabituel","")))))</f>
        <v/>
      </c>
    </row>
    <row r="384">
      <c r="A384" s="10" t="n"/>
      <c r="G384" s="11" t="n"/>
      <c r="H384" s="11" t="n"/>
      <c r="J384" s="12">
        <f>IF(A384="","",(YEAR(A384)-YEAR(Paramètres!$B$4))*12+MONTH(A384)-MONTH(Paramètres!$B$4)+1)</f>
        <v/>
      </c>
      <c r="K384" s="12">
        <f>IF(D384="","",IFERROR(INDEX(Paramètres!$C$10:$C$45,MATCH(D384,Paramètres!$E$10:$E$45,0)),"?"))</f>
        <v/>
      </c>
      <c r="L384" s="12">
        <f>IF(A384="","",IF(AND(G384&lt;&gt;"",H384&lt;&gt;""),"Recette ET dépense",IF(D384="","Catégorie manquante",IF(K384="?","Catégorie inconnue",IF(OR(AND(K384="Produit",H384&lt;&gt;""),AND(K384="Charge",G384&lt;&gt;"")),"Sens inhabituel","")))))</f>
        <v/>
      </c>
    </row>
    <row r="385">
      <c r="A385" s="10" t="n"/>
      <c r="G385" s="11" t="n"/>
      <c r="H385" s="11" t="n"/>
      <c r="J385" s="12">
        <f>IF(A385="","",(YEAR(A385)-YEAR(Paramètres!$B$4))*12+MONTH(A385)-MONTH(Paramètres!$B$4)+1)</f>
        <v/>
      </c>
      <c r="K385" s="12">
        <f>IF(D385="","",IFERROR(INDEX(Paramètres!$C$10:$C$45,MATCH(D385,Paramètres!$E$10:$E$45,0)),"?"))</f>
        <v/>
      </c>
      <c r="L385" s="12">
        <f>IF(A385="","",IF(AND(G385&lt;&gt;"",H385&lt;&gt;""),"Recette ET dépense",IF(D385="","Catégorie manquante",IF(K385="?","Catégorie inconnue",IF(OR(AND(K385="Produit",H385&lt;&gt;""),AND(K385="Charge",G385&lt;&gt;"")),"Sens inhabituel","")))))</f>
        <v/>
      </c>
    </row>
    <row r="386">
      <c r="A386" s="10" t="n"/>
      <c r="G386" s="11" t="n"/>
      <c r="H386" s="11" t="n"/>
      <c r="J386" s="12">
        <f>IF(A386="","",(YEAR(A386)-YEAR(Paramètres!$B$4))*12+MONTH(A386)-MONTH(Paramètres!$B$4)+1)</f>
        <v/>
      </c>
      <c r="K386" s="12">
        <f>IF(D386="","",IFERROR(INDEX(Paramètres!$C$10:$C$45,MATCH(D386,Paramètres!$E$10:$E$45,0)),"?"))</f>
        <v/>
      </c>
      <c r="L386" s="12">
        <f>IF(A386="","",IF(AND(G386&lt;&gt;"",H386&lt;&gt;""),"Recette ET dépense",IF(D386="","Catégorie manquante",IF(K386="?","Catégorie inconnue",IF(OR(AND(K386="Produit",H386&lt;&gt;""),AND(K386="Charge",G386&lt;&gt;"")),"Sens inhabituel","")))))</f>
        <v/>
      </c>
    </row>
    <row r="387">
      <c r="A387" s="10" t="n"/>
      <c r="G387" s="11" t="n"/>
      <c r="H387" s="11" t="n"/>
      <c r="J387" s="12">
        <f>IF(A387="","",(YEAR(A387)-YEAR(Paramètres!$B$4))*12+MONTH(A387)-MONTH(Paramètres!$B$4)+1)</f>
        <v/>
      </c>
      <c r="K387" s="12">
        <f>IF(D387="","",IFERROR(INDEX(Paramètres!$C$10:$C$45,MATCH(D387,Paramètres!$E$10:$E$45,0)),"?"))</f>
        <v/>
      </c>
      <c r="L387" s="12">
        <f>IF(A387="","",IF(AND(G387&lt;&gt;"",H387&lt;&gt;""),"Recette ET dépense",IF(D387="","Catégorie manquante",IF(K387="?","Catégorie inconnue",IF(OR(AND(K387="Produit",H387&lt;&gt;""),AND(K387="Charge",G387&lt;&gt;"")),"Sens inhabituel","")))))</f>
        <v/>
      </c>
    </row>
    <row r="388">
      <c r="A388" s="10" t="n"/>
      <c r="G388" s="11" t="n"/>
      <c r="H388" s="11" t="n"/>
      <c r="J388" s="12">
        <f>IF(A388="","",(YEAR(A388)-YEAR(Paramètres!$B$4))*12+MONTH(A388)-MONTH(Paramètres!$B$4)+1)</f>
        <v/>
      </c>
      <c r="K388" s="12">
        <f>IF(D388="","",IFERROR(INDEX(Paramètres!$C$10:$C$45,MATCH(D388,Paramètres!$E$10:$E$45,0)),"?"))</f>
        <v/>
      </c>
      <c r="L388" s="12">
        <f>IF(A388="","",IF(AND(G388&lt;&gt;"",H388&lt;&gt;""),"Recette ET dépense",IF(D388="","Catégorie manquante",IF(K388="?","Catégorie inconnue",IF(OR(AND(K388="Produit",H388&lt;&gt;""),AND(K388="Charge",G388&lt;&gt;"")),"Sens inhabituel","")))))</f>
        <v/>
      </c>
    </row>
    <row r="389">
      <c r="A389" s="10" t="n"/>
      <c r="G389" s="11" t="n"/>
      <c r="H389" s="11" t="n"/>
      <c r="J389" s="12">
        <f>IF(A389="","",(YEAR(A389)-YEAR(Paramètres!$B$4))*12+MONTH(A389)-MONTH(Paramètres!$B$4)+1)</f>
        <v/>
      </c>
      <c r="K389" s="12">
        <f>IF(D389="","",IFERROR(INDEX(Paramètres!$C$10:$C$45,MATCH(D389,Paramètres!$E$10:$E$45,0)),"?"))</f>
        <v/>
      </c>
      <c r="L389" s="12">
        <f>IF(A389="","",IF(AND(G389&lt;&gt;"",H389&lt;&gt;""),"Recette ET dépense",IF(D389="","Catégorie manquante",IF(K389="?","Catégorie inconnue",IF(OR(AND(K389="Produit",H389&lt;&gt;""),AND(K389="Charge",G389&lt;&gt;"")),"Sens inhabituel","")))))</f>
        <v/>
      </c>
    </row>
    <row r="390">
      <c r="A390" s="10" t="n"/>
      <c r="G390" s="11" t="n"/>
      <c r="H390" s="11" t="n"/>
      <c r="J390" s="12">
        <f>IF(A390="","",(YEAR(A390)-YEAR(Paramètres!$B$4))*12+MONTH(A390)-MONTH(Paramètres!$B$4)+1)</f>
        <v/>
      </c>
      <c r="K390" s="12">
        <f>IF(D390="","",IFERROR(INDEX(Paramètres!$C$10:$C$45,MATCH(D390,Paramètres!$E$10:$E$45,0)),"?"))</f>
        <v/>
      </c>
      <c r="L390" s="12">
        <f>IF(A390="","",IF(AND(G390&lt;&gt;"",H390&lt;&gt;""),"Recette ET dépense",IF(D390="","Catégorie manquante",IF(K390="?","Catégorie inconnue",IF(OR(AND(K390="Produit",H390&lt;&gt;""),AND(K390="Charge",G390&lt;&gt;"")),"Sens inhabituel","")))))</f>
        <v/>
      </c>
    </row>
    <row r="391">
      <c r="A391" s="10" t="n"/>
      <c r="G391" s="11" t="n"/>
      <c r="H391" s="11" t="n"/>
      <c r="J391" s="12">
        <f>IF(A391="","",(YEAR(A391)-YEAR(Paramètres!$B$4))*12+MONTH(A391)-MONTH(Paramètres!$B$4)+1)</f>
        <v/>
      </c>
      <c r="K391" s="12">
        <f>IF(D391="","",IFERROR(INDEX(Paramètres!$C$10:$C$45,MATCH(D391,Paramètres!$E$10:$E$45,0)),"?"))</f>
        <v/>
      </c>
      <c r="L391" s="12">
        <f>IF(A391="","",IF(AND(G391&lt;&gt;"",H391&lt;&gt;""),"Recette ET dépense",IF(D391="","Catégorie manquante",IF(K391="?","Catégorie inconnue",IF(OR(AND(K391="Produit",H391&lt;&gt;""),AND(K391="Charge",G391&lt;&gt;"")),"Sens inhabituel","")))))</f>
        <v/>
      </c>
    </row>
    <row r="392">
      <c r="A392" s="10" t="n"/>
      <c r="G392" s="11" t="n"/>
      <c r="H392" s="11" t="n"/>
      <c r="J392" s="12">
        <f>IF(A392="","",(YEAR(A392)-YEAR(Paramètres!$B$4))*12+MONTH(A392)-MONTH(Paramètres!$B$4)+1)</f>
        <v/>
      </c>
      <c r="K392" s="12">
        <f>IF(D392="","",IFERROR(INDEX(Paramètres!$C$10:$C$45,MATCH(D392,Paramètres!$E$10:$E$45,0)),"?"))</f>
        <v/>
      </c>
      <c r="L392" s="12">
        <f>IF(A392="","",IF(AND(G392&lt;&gt;"",H392&lt;&gt;""),"Recette ET dépense",IF(D392="","Catégorie manquante",IF(K392="?","Catégorie inconnue",IF(OR(AND(K392="Produit",H392&lt;&gt;""),AND(K392="Charge",G392&lt;&gt;"")),"Sens inhabituel","")))))</f>
        <v/>
      </c>
    </row>
    <row r="393">
      <c r="A393" s="10" t="n"/>
      <c r="G393" s="11" t="n"/>
      <c r="H393" s="11" t="n"/>
      <c r="J393" s="12">
        <f>IF(A393="","",(YEAR(A393)-YEAR(Paramètres!$B$4))*12+MONTH(A393)-MONTH(Paramètres!$B$4)+1)</f>
        <v/>
      </c>
      <c r="K393" s="12">
        <f>IF(D393="","",IFERROR(INDEX(Paramètres!$C$10:$C$45,MATCH(D393,Paramètres!$E$10:$E$45,0)),"?"))</f>
        <v/>
      </c>
      <c r="L393" s="12">
        <f>IF(A393="","",IF(AND(G393&lt;&gt;"",H393&lt;&gt;""),"Recette ET dépense",IF(D393="","Catégorie manquante",IF(K393="?","Catégorie inconnue",IF(OR(AND(K393="Produit",H393&lt;&gt;""),AND(K393="Charge",G393&lt;&gt;"")),"Sens inhabituel","")))))</f>
        <v/>
      </c>
    </row>
    <row r="394">
      <c r="A394" s="10" t="n"/>
      <c r="G394" s="11" t="n"/>
      <c r="H394" s="11" t="n"/>
      <c r="J394" s="12">
        <f>IF(A394="","",(YEAR(A394)-YEAR(Paramètres!$B$4))*12+MONTH(A394)-MONTH(Paramètres!$B$4)+1)</f>
        <v/>
      </c>
      <c r="K394" s="12">
        <f>IF(D394="","",IFERROR(INDEX(Paramètres!$C$10:$C$45,MATCH(D394,Paramètres!$E$10:$E$45,0)),"?"))</f>
        <v/>
      </c>
      <c r="L394" s="12">
        <f>IF(A394="","",IF(AND(G394&lt;&gt;"",H394&lt;&gt;""),"Recette ET dépense",IF(D394="","Catégorie manquante",IF(K394="?","Catégorie inconnue",IF(OR(AND(K394="Produit",H394&lt;&gt;""),AND(K394="Charge",G394&lt;&gt;"")),"Sens inhabituel","")))))</f>
        <v/>
      </c>
    </row>
    <row r="395">
      <c r="A395" s="10" t="n"/>
      <c r="G395" s="11" t="n"/>
      <c r="H395" s="11" t="n"/>
      <c r="J395" s="12">
        <f>IF(A395="","",(YEAR(A395)-YEAR(Paramètres!$B$4))*12+MONTH(A395)-MONTH(Paramètres!$B$4)+1)</f>
        <v/>
      </c>
      <c r="K395" s="12">
        <f>IF(D395="","",IFERROR(INDEX(Paramètres!$C$10:$C$45,MATCH(D395,Paramètres!$E$10:$E$45,0)),"?"))</f>
        <v/>
      </c>
      <c r="L395" s="12">
        <f>IF(A395="","",IF(AND(G395&lt;&gt;"",H395&lt;&gt;""),"Recette ET dépense",IF(D395="","Catégorie manquante",IF(K395="?","Catégorie inconnue",IF(OR(AND(K395="Produit",H395&lt;&gt;""),AND(K395="Charge",G395&lt;&gt;"")),"Sens inhabituel","")))))</f>
        <v/>
      </c>
    </row>
    <row r="396">
      <c r="A396" s="10" t="n"/>
      <c r="G396" s="11" t="n"/>
      <c r="H396" s="11" t="n"/>
      <c r="J396" s="12">
        <f>IF(A396="","",(YEAR(A396)-YEAR(Paramètres!$B$4))*12+MONTH(A396)-MONTH(Paramètres!$B$4)+1)</f>
        <v/>
      </c>
      <c r="K396" s="12">
        <f>IF(D396="","",IFERROR(INDEX(Paramètres!$C$10:$C$45,MATCH(D396,Paramètres!$E$10:$E$45,0)),"?"))</f>
        <v/>
      </c>
      <c r="L396" s="12">
        <f>IF(A396="","",IF(AND(G396&lt;&gt;"",H396&lt;&gt;""),"Recette ET dépense",IF(D396="","Catégorie manquante",IF(K396="?","Catégorie inconnue",IF(OR(AND(K396="Produit",H396&lt;&gt;""),AND(K396="Charge",G396&lt;&gt;"")),"Sens inhabituel","")))))</f>
        <v/>
      </c>
    </row>
    <row r="397">
      <c r="A397" s="10" t="n"/>
      <c r="G397" s="11" t="n"/>
      <c r="H397" s="11" t="n"/>
      <c r="J397" s="12">
        <f>IF(A397="","",(YEAR(A397)-YEAR(Paramètres!$B$4))*12+MONTH(A397)-MONTH(Paramètres!$B$4)+1)</f>
        <v/>
      </c>
      <c r="K397" s="12">
        <f>IF(D397="","",IFERROR(INDEX(Paramètres!$C$10:$C$45,MATCH(D397,Paramètres!$E$10:$E$45,0)),"?"))</f>
        <v/>
      </c>
      <c r="L397" s="12">
        <f>IF(A397="","",IF(AND(G397&lt;&gt;"",H397&lt;&gt;""),"Recette ET dépense",IF(D397="","Catégorie manquante",IF(K397="?","Catégorie inconnue",IF(OR(AND(K397="Produit",H397&lt;&gt;""),AND(K397="Charge",G397&lt;&gt;"")),"Sens inhabituel","")))))</f>
        <v/>
      </c>
    </row>
    <row r="398">
      <c r="A398" s="10" t="n"/>
      <c r="G398" s="11" t="n"/>
      <c r="H398" s="11" t="n"/>
      <c r="J398" s="12">
        <f>IF(A398="","",(YEAR(A398)-YEAR(Paramètres!$B$4))*12+MONTH(A398)-MONTH(Paramètres!$B$4)+1)</f>
        <v/>
      </c>
      <c r="K398" s="12">
        <f>IF(D398="","",IFERROR(INDEX(Paramètres!$C$10:$C$45,MATCH(D398,Paramètres!$E$10:$E$45,0)),"?"))</f>
        <v/>
      </c>
      <c r="L398" s="12">
        <f>IF(A398="","",IF(AND(G398&lt;&gt;"",H398&lt;&gt;""),"Recette ET dépense",IF(D398="","Catégorie manquante",IF(K398="?","Catégorie inconnue",IF(OR(AND(K398="Produit",H398&lt;&gt;""),AND(K398="Charge",G398&lt;&gt;"")),"Sens inhabituel","")))))</f>
        <v/>
      </c>
    </row>
    <row r="399">
      <c r="A399" s="10" t="n"/>
      <c r="G399" s="11" t="n"/>
      <c r="H399" s="11" t="n"/>
      <c r="J399" s="12">
        <f>IF(A399="","",(YEAR(A399)-YEAR(Paramètres!$B$4))*12+MONTH(A399)-MONTH(Paramètres!$B$4)+1)</f>
        <v/>
      </c>
      <c r="K399" s="12">
        <f>IF(D399="","",IFERROR(INDEX(Paramètres!$C$10:$C$45,MATCH(D399,Paramètres!$E$10:$E$45,0)),"?"))</f>
        <v/>
      </c>
      <c r="L399" s="12">
        <f>IF(A399="","",IF(AND(G399&lt;&gt;"",H399&lt;&gt;""),"Recette ET dépense",IF(D399="","Catégorie manquante",IF(K399="?","Catégorie inconnue",IF(OR(AND(K399="Produit",H399&lt;&gt;""),AND(K399="Charge",G399&lt;&gt;"")),"Sens inhabituel","")))))</f>
        <v/>
      </c>
    </row>
    <row r="400">
      <c r="A400" s="10" t="n"/>
      <c r="G400" s="11" t="n"/>
      <c r="H400" s="11" t="n"/>
      <c r="J400" s="12">
        <f>IF(A400="","",(YEAR(A400)-YEAR(Paramètres!$B$4))*12+MONTH(A400)-MONTH(Paramètres!$B$4)+1)</f>
        <v/>
      </c>
      <c r="K400" s="12">
        <f>IF(D400="","",IFERROR(INDEX(Paramètres!$C$10:$C$45,MATCH(D400,Paramètres!$E$10:$E$45,0)),"?"))</f>
        <v/>
      </c>
      <c r="L400" s="12">
        <f>IF(A400="","",IF(AND(G400&lt;&gt;"",H400&lt;&gt;""),"Recette ET dépense",IF(D400="","Catégorie manquante",IF(K400="?","Catégorie inconnue",IF(OR(AND(K400="Produit",H400&lt;&gt;""),AND(K400="Charge",G400&lt;&gt;"")),"Sens inhabituel","")))))</f>
        <v/>
      </c>
    </row>
    <row r="401">
      <c r="A401" s="10" t="n"/>
      <c r="G401" s="11" t="n"/>
      <c r="H401" s="11" t="n"/>
      <c r="J401" s="12">
        <f>IF(A401="","",(YEAR(A401)-YEAR(Paramètres!$B$4))*12+MONTH(A401)-MONTH(Paramètres!$B$4)+1)</f>
        <v/>
      </c>
      <c r="K401" s="12">
        <f>IF(D401="","",IFERROR(INDEX(Paramètres!$C$10:$C$45,MATCH(D401,Paramètres!$E$10:$E$45,0)),"?"))</f>
        <v/>
      </c>
      <c r="L401" s="12">
        <f>IF(A401="","",IF(AND(G401&lt;&gt;"",H401&lt;&gt;""),"Recette ET dépense",IF(D401="","Catégorie manquante",IF(K401="?","Catégorie inconnue",IF(OR(AND(K401="Produit",H401&lt;&gt;""),AND(K401="Charge",G401&lt;&gt;"")),"Sens inhabituel","")))))</f>
        <v/>
      </c>
    </row>
    <row r="402">
      <c r="A402" s="10" t="n"/>
      <c r="G402" s="11" t="n"/>
      <c r="H402" s="11" t="n"/>
      <c r="J402" s="12">
        <f>IF(A402="","",(YEAR(A402)-YEAR(Paramètres!$B$4))*12+MONTH(A402)-MONTH(Paramètres!$B$4)+1)</f>
        <v/>
      </c>
      <c r="K402" s="12">
        <f>IF(D402="","",IFERROR(INDEX(Paramètres!$C$10:$C$45,MATCH(D402,Paramètres!$E$10:$E$45,0)),"?"))</f>
        <v/>
      </c>
      <c r="L402" s="12">
        <f>IF(A402="","",IF(AND(G402&lt;&gt;"",H402&lt;&gt;""),"Recette ET dépense",IF(D402="","Catégorie manquante",IF(K402="?","Catégorie inconnue",IF(OR(AND(K402="Produit",H402&lt;&gt;""),AND(K402="Charge",G402&lt;&gt;"")),"Sens inhabituel","")))))</f>
        <v/>
      </c>
    </row>
    <row r="403">
      <c r="A403" s="10" t="n"/>
      <c r="G403" s="11" t="n"/>
      <c r="H403" s="11" t="n"/>
      <c r="J403" s="12">
        <f>IF(A403="","",(YEAR(A403)-YEAR(Paramètres!$B$4))*12+MONTH(A403)-MONTH(Paramètres!$B$4)+1)</f>
        <v/>
      </c>
      <c r="K403" s="12">
        <f>IF(D403="","",IFERROR(INDEX(Paramètres!$C$10:$C$45,MATCH(D403,Paramètres!$E$10:$E$45,0)),"?"))</f>
        <v/>
      </c>
      <c r="L403" s="12">
        <f>IF(A403="","",IF(AND(G403&lt;&gt;"",H403&lt;&gt;""),"Recette ET dépense",IF(D403="","Catégorie manquante",IF(K403="?","Catégorie inconnue",IF(OR(AND(K403="Produit",H403&lt;&gt;""),AND(K403="Charge",G403&lt;&gt;"")),"Sens inhabituel","")))))</f>
        <v/>
      </c>
    </row>
    <row r="404">
      <c r="A404" s="10" t="n"/>
      <c r="G404" s="11" t="n"/>
      <c r="H404" s="11" t="n"/>
      <c r="J404" s="12">
        <f>IF(A404="","",(YEAR(A404)-YEAR(Paramètres!$B$4))*12+MONTH(A404)-MONTH(Paramètres!$B$4)+1)</f>
        <v/>
      </c>
      <c r="K404" s="12">
        <f>IF(D404="","",IFERROR(INDEX(Paramètres!$C$10:$C$45,MATCH(D404,Paramètres!$E$10:$E$45,0)),"?"))</f>
        <v/>
      </c>
      <c r="L404" s="12">
        <f>IF(A404="","",IF(AND(G404&lt;&gt;"",H404&lt;&gt;""),"Recette ET dépense",IF(D404="","Catégorie manquante",IF(K404="?","Catégorie inconnue",IF(OR(AND(K404="Produit",H404&lt;&gt;""),AND(K404="Charge",G404&lt;&gt;"")),"Sens inhabituel","")))))</f>
        <v/>
      </c>
    </row>
    <row r="405">
      <c r="A405" s="10" t="n"/>
      <c r="G405" s="11" t="n"/>
      <c r="H405" s="11" t="n"/>
      <c r="J405" s="12">
        <f>IF(A405="","",(YEAR(A405)-YEAR(Paramètres!$B$4))*12+MONTH(A405)-MONTH(Paramètres!$B$4)+1)</f>
        <v/>
      </c>
      <c r="K405" s="12">
        <f>IF(D405="","",IFERROR(INDEX(Paramètres!$C$10:$C$45,MATCH(D405,Paramètres!$E$10:$E$45,0)),"?"))</f>
        <v/>
      </c>
      <c r="L405" s="12">
        <f>IF(A405="","",IF(AND(G405&lt;&gt;"",H405&lt;&gt;""),"Recette ET dépense",IF(D405="","Catégorie manquante",IF(K405="?","Catégorie inconnue",IF(OR(AND(K405="Produit",H405&lt;&gt;""),AND(K405="Charge",G405&lt;&gt;"")),"Sens inhabituel","")))))</f>
        <v/>
      </c>
    </row>
    <row r="406">
      <c r="A406" s="10" t="n"/>
      <c r="G406" s="11" t="n"/>
      <c r="H406" s="11" t="n"/>
      <c r="J406" s="12">
        <f>IF(A406="","",(YEAR(A406)-YEAR(Paramètres!$B$4))*12+MONTH(A406)-MONTH(Paramètres!$B$4)+1)</f>
        <v/>
      </c>
      <c r="K406" s="12">
        <f>IF(D406="","",IFERROR(INDEX(Paramètres!$C$10:$C$45,MATCH(D406,Paramètres!$E$10:$E$45,0)),"?"))</f>
        <v/>
      </c>
      <c r="L406" s="12">
        <f>IF(A406="","",IF(AND(G406&lt;&gt;"",H406&lt;&gt;""),"Recette ET dépense",IF(D406="","Catégorie manquante",IF(K406="?","Catégorie inconnue",IF(OR(AND(K406="Produit",H406&lt;&gt;""),AND(K406="Charge",G406&lt;&gt;"")),"Sens inhabituel","")))))</f>
        <v/>
      </c>
    </row>
    <row r="407">
      <c r="A407" s="10" t="n"/>
      <c r="G407" s="11" t="n"/>
      <c r="H407" s="11" t="n"/>
      <c r="J407" s="12">
        <f>IF(A407="","",(YEAR(A407)-YEAR(Paramètres!$B$4))*12+MONTH(A407)-MONTH(Paramètres!$B$4)+1)</f>
        <v/>
      </c>
      <c r="K407" s="12">
        <f>IF(D407="","",IFERROR(INDEX(Paramètres!$C$10:$C$45,MATCH(D407,Paramètres!$E$10:$E$45,0)),"?"))</f>
        <v/>
      </c>
      <c r="L407" s="12">
        <f>IF(A407="","",IF(AND(G407&lt;&gt;"",H407&lt;&gt;""),"Recette ET dépense",IF(D407="","Catégorie manquante",IF(K407="?","Catégorie inconnue",IF(OR(AND(K407="Produit",H407&lt;&gt;""),AND(K407="Charge",G407&lt;&gt;"")),"Sens inhabituel","")))))</f>
        <v/>
      </c>
    </row>
    <row r="408">
      <c r="A408" s="10" t="n"/>
      <c r="G408" s="11" t="n"/>
      <c r="H408" s="11" t="n"/>
      <c r="J408" s="12">
        <f>IF(A408="","",(YEAR(A408)-YEAR(Paramètres!$B$4))*12+MONTH(A408)-MONTH(Paramètres!$B$4)+1)</f>
        <v/>
      </c>
      <c r="K408" s="12">
        <f>IF(D408="","",IFERROR(INDEX(Paramètres!$C$10:$C$45,MATCH(D408,Paramètres!$E$10:$E$45,0)),"?"))</f>
        <v/>
      </c>
      <c r="L408" s="12">
        <f>IF(A408="","",IF(AND(G408&lt;&gt;"",H408&lt;&gt;""),"Recette ET dépense",IF(D408="","Catégorie manquante",IF(K408="?","Catégorie inconnue",IF(OR(AND(K408="Produit",H408&lt;&gt;""),AND(K408="Charge",G408&lt;&gt;"")),"Sens inhabituel","")))))</f>
        <v/>
      </c>
    </row>
    <row r="409">
      <c r="A409" s="10" t="n"/>
      <c r="G409" s="11" t="n"/>
      <c r="H409" s="11" t="n"/>
      <c r="J409" s="12">
        <f>IF(A409="","",(YEAR(A409)-YEAR(Paramètres!$B$4))*12+MONTH(A409)-MONTH(Paramètres!$B$4)+1)</f>
        <v/>
      </c>
      <c r="K409" s="12">
        <f>IF(D409="","",IFERROR(INDEX(Paramètres!$C$10:$C$45,MATCH(D409,Paramètres!$E$10:$E$45,0)),"?"))</f>
        <v/>
      </c>
      <c r="L409" s="12">
        <f>IF(A409="","",IF(AND(G409&lt;&gt;"",H409&lt;&gt;""),"Recette ET dépense",IF(D409="","Catégorie manquante",IF(K409="?","Catégorie inconnue",IF(OR(AND(K409="Produit",H409&lt;&gt;""),AND(K409="Charge",G409&lt;&gt;"")),"Sens inhabituel","")))))</f>
        <v/>
      </c>
    </row>
    <row r="410">
      <c r="A410" s="10" t="n"/>
      <c r="G410" s="11" t="n"/>
      <c r="H410" s="11" t="n"/>
      <c r="J410" s="12">
        <f>IF(A410="","",(YEAR(A410)-YEAR(Paramètres!$B$4))*12+MONTH(A410)-MONTH(Paramètres!$B$4)+1)</f>
        <v/>
      </c>
      <c r="K410" s="12">
        <f>IF(D410="","",IFERROR(INDEX(Paramètres!$C$10:$C$45,MATCH(D410,Paramètres!$E$10:$E$45,0)),"?"))</f>
        <v/>
      </c>
      <c r="L410" s="12">
        <f>IF(A410="","",IF(AND(G410&lt;&gt;"",H410&lt;&gt;""),"Recette ET dépense",IF(D410="","Catégorie manquante",IF(K410="?","Catégorie inconnue",IF(OR(AND(K410="Produit",H410&lt;&gt;""),AND(K410="Charge",G410&lt;&gt;"")),"Sens inhabituel","")))))</f>
        <v/>
      </c>
    </row>
    <row r="411">
      <c r="A411" s="10" t="n"/>
      <c r="G411" s="11" t="n"/>
      <c r="H411" s="11" t="n"/>
      <c r="J411" s="12">
        <f>IF(A411="","",(YEAR(A411)-YEAR(Paramètres!$B$4))*12+MONTH(A411)-MONTH(Paramètres!$B$4)+1)</f>
        <v/>
      </c>
      <c r="K411" s="12">
        <f>IF(D411="","",IFERROR(INDEX(Paramètres!$C$10:$C$45,MATCH(D411,Paramètres!$E$10:$E$45,0)),"?"))</f>
        <v/>
      </c>
      <c r="L411" s="12">
        <f>IF(A411="","",IF(AND(G411&lt;&gt;"",H411&lt;&gt;""),"Recette ET dépense",IF(D411="","Catégorie manquante",IF(K411="?","Catégorie inconnue",IF(OR(AND(K411="Produit",H411&lt;&gt;""),AND(K411="Charge",G411&lt;&gt;"")),"Sens inhabituel","")))))</f>
        <v/>
      </c>
    </row>
    <row r="412">
      <c r="A412" s="10" t="n"/>
      <c r="G412" s="11" t="n"/>
      <c r="H412" s="11" t="n"/>
      <c r="J412" s="12">
        <f>IF(A412="","",(YEAR(A412)-YEAR(Paramètres!$B$4))*12+MONTH(A412)-MONTH(Paramètres!$B$4)+1)</f>
        <v/>
      </c>
      <c r="K412" s="12">
        <f>IF(D412="","",IFERROR(INDEX(Paramètres!$C$10:$C$45,MATCH(D412,Paramètres!$E$10:$E$45,0)),"?"))</f>
        <v/>
      </c>
      <c r="L412" s="12">
        <f>IF(A412="","",IF(AND(G412&lt;&gt;"",H412&lt;&gt;""),"Recette ET dépense",IF(D412="","Catégorie manquante",IF(K412="?","Catégorie inconnue",IF(OR(AND(K412="Produit",H412&lt;&gt;""),AND(K412="Charge",G412&lt;&gt;"")),"Sens inhabituel","")))))</f>
        <v/>
      </c>
    </row>
    <row r="413">
      <c r="A413" s="10" t="n"/>
      <c r="G413" s="11" t="n"/>
      <c r="H413" s="11" t="n"/>
      <c r="J413" s="12">
        <f>IF(A413="","",(YEAR(A413)-YEAR(Paramètres!$B$4))*12+MONTH(A413)-MONTH(Paramètres!$B$4)+1)</f>
        <v/>
      </c>
      <c r="K413" s="12">
        <f>IF(D413="","",IFERROR(INDEX(Paramètres!$C$10:$C$45,MATCH(D413,Paramètres!$E$10:$E$45,0)),"?"))</f>
        <v/>
      </c>
      <c r="L413" s="12">
        <f>IF(A413="","",IF(AND(G413&lt;&gt;"",H413&lt;&gt;""),"Recette ET dépense",IF(D413="","Catégorie manquante",IF(K413="?","Catégorie inconnue",IF(OR(AND(K413="Produit",H413&lt;&gt;""),AND(K413="Charge",G413&lt;&gt;"")),"Sens inhabituel","")))))</f>
        <v/>
      </c>
    </row>
    <row r="414">
      <c r="A414" s="10" t="n"/>
      <c r="G414" s="11" t="n"/>
      <c r="H414" s="11" t="n"/>
      <c r="J414" s="12">
        <f>IF(A414="","",(YEAR(A414)-YEAR(Paramètres!$B$4))*12+MONTH(A414)-MONTH(Paramètres!$B$4)+1)</f>
        <v/>
      </c>
      <c r="K414" s="12">
        <f>IF(D414="","",IFERROR(INDEX(Paramètres!$C$10:$C$45,MATCH(D414,Paramètres!$E$10:$E$45,0)),"?"))</f>
        <v/>
      </c>
      <c r="L414" s="12">
        <f>IF(A414="","",IF(AND(G414&lt;&gt;"",H414&lt;&gt;""),"Recette ET dépense",IF(D414="","Catégorie manquante",IF(K414="?","Catégorie inconnue",IF(OR(AND(K414="Produit",H414&lt;&gt;""),AND(K414="Charge",G414&lt;&gt;"")),"Sens inhabituel","")))))</f>
        <v/>
      </c>
    </row>
    <row r="415">
      <c r="A415" s="10" t="n"/>
      <c r="G415" s="11" t="n"/>
      <c r="H415" s="11" t="n"/>
      <c r="J415" s="12">
        <f>IF(A415="","",(YEAR(A415)-YEAR(Paramètres!$B$4))*12+MONTH(A415)-MONTH(Paramètres!$B$4)+1)</f>
        <v/>
      </c>
      <c r="K415" s="12">
        <f>IF(D415="","",IFERROR(INDEX(Paramètres!$C$10:$C$45,MATCH(D415,Paramètres!$E$10:$E$45,0)),"?"))</f>
        <v/>
      </c>
      <c r="L415" s="12">
        <f>IF(A415="","",IF(AND(G415&lt;&gt;"",H415&lt;&gt;""),"Recette ET dépense",IF(D415="","Catégorie manquante",IF(K415="?","Catégorie inconnue",IF(OR(AND(K415="Produit",H415&lt;&gt;""),AND(K415="Charge",G415&lt;&gt;"")),"Sens inhabituel","")))))</f>
        <v/>
      </c>
    </row>
    <row r="416">
      <c r="A416" s="10" t="n"/>
      <c r="G416" s="11" t="n"/>
      <c r="H416" s="11" t="n"/>
      <c r="J416" s="12">
        <f>IF(A416="","",(YEAR(A416)-YEAR(Paramètres!$B$4))*12+MONTH(A416)-MONTH(Paramètres!$B$4)+1)</f>
        <v/>
      </c>
      <c r="K416" s="12">
        <f>IF(D416="","",IFERROR(INDEX(Paramètres!$C$10:$C$45,MATCH(D416,Paramètres!$E$10:$E$45,0)),"?"))</f>
        <v/>
      </c>
      <c r="L416" s="12">
        <f>IF(A416="","",IF(AND(G416&lt;&gt;"",H416&lt;&gt;""),"Recette ET dépense",IF(D416="","Catégorie manquante",IF(K416="?","Catégorie inconnue",IF(OR(AND(K416="Produit",H416&lt;&gt;""),AND(K416="Charge",G416&lt;&gt;"")),"Sens inhabituel","")))))</f>
        <v/>
      </c>
    </row>
    <row r="417">
      <c r="A417" s="10" t="n"/>
      <c r="G417" s="11" t="n"/>
      <c r="H417" s="11" t="n"/>
      <c r="J417" s="12">
        <f>IF(A417="","",(YEAR(A417)-YEAR(Paramètres!$B$4))*12+MONTH(A417)-MONTH(Paramètres!$B$4)+1)</f>
        <v/>
      </c>
      <c r="K417" s="12">
        <f>IF(D417="","",IFERROR(INDEX(Paramètres!$C$10:$C$45,MATCH(D417,Paramètres!$E$10:$E$45,0)),"?"))</f>
        <v/>
      </c>
      <c r="L417" s="12">
        <f>IF(A417="","",IF(AND(G417&lt;&gt;"",H417&lt;&gt;""),"Recette ET dépense",IF(D417="","Catégorie manquante",IF(K417="?","Catégorie inconnue",IF(OR(AND(K417="Produit",H417&lt;&gt;""),AND(K417="Charge",G417&lt;&gt;"")),"Sens inhabituel","")))))</f>
        <v/>
      </c>
    </row>
    <row r="418">
      <c r="A418" s="10" t="n"/>
      <c r="G418" s="11" t="n"/>
      <c r="H418" s="11" t="n"/>
      <c r="J418" s="12">
        <f>IF(A418="","",(YEAR(A418)-YEAR(Paramètres!$B$4))*12+MONTH(A418)-MONTH(Paramètres!$B$4)+1)</f>
        <v/>
      </c>
      <c r="K418" s="12">
        <f>IF(D418="","",IFERROR(INDEX(Paramètres!$C$10:$C$45,MATCH(D418,Paramètres!$E$10:$E$45,0)),"?"))</f>
        <v/>
      </c>
      <c r="L418" s="12">
        <f>IF(A418="","",IF(AND(G418&lt;&gt;"",H418&lt;&gt;""),"Recette ET dépense",IF(D418="","Catégorie manquante",IF(K418="?","Catégorie inconnue",IF(OR(AND(K418="Produit",H418&lt;&gt;""),AND(K418="Charge",G418&lt;&gt;"")),"Sens inhabituel","")))))</f>
        <v/>
      </c>
    </row>
    <row r="419">
      <c r="A419" s="10" t="n"/>
      <c r="G419" s="11" t="n"/>
      <c r="H419" s="11" t="n"/>
      <c r="J419" s="12">
        <f>IF(A419="","",(YEAR(A419)-YEAR(Paramètres!$B$4))*12+MONTH(A419)-MONTH(Paramètres!$B$4)+1)</f>
        <v/>
      </c>
      <c r="K419" s="12">
        <f>IF(D419="","",IFERROR(INDEX(Paramètres!$C$10:$C$45,MATCH(D419,Paramètres!$E$10:$E$45,0)),"?"))</f>
        <v/>
      </c>
      <c r="L419" s="12">
        <f>IF(A419="","",IF(AND(G419&lt;&gt;"",H419&lt;&gt;""),"Recette ET dépense",IF(D419="","Catégorie manquante",IF(K419="?","Catégorie inconnue",IF(OR(AND(K419="Produit",H419&lt;&gt;""),AND(K419="Charge",G419&lt;&gt;"")),"Sens inhabituel","")))))</f>
        <v/>
      </c>
    </row>
    <row r="420">
      <c r="A420" s="10" t="n"/>
      <c r="G420" s="11" t="n"/>
      <c r="H420" s="11" t="n"/>
      <c r="J420" s="12">
        <f>IF(A420="","",(YEAR(A420)-YEAR(Paramètres!$B$4))*12+MONTH(A420)-MONTH(Paramètres!$B$4)+1)</f>
        <v/>
      </c>
      <c r="K420" s="12">
        <f>IF(D420="","",IFERROR(INDEX(Paramètres!$C$10:$C$45,MATCH(D420,Paramètres!$E$10:$E$45,0)),"?"))</f>
        <v/>
      </c>
      <c r="L420" s="12">
        <f>IF(A420="","",IF(AND(G420&lt;&gt;"",H420&lt;&gt;""),"Recette ET dépense",IF(D420="","Catégorie manquante",IF(K420="?","Catégorie inconnue",IF(OR(AND(K420="Produit",H420&lt;&gt;""),AND(K420="Charge",G420&lt;&gt;"")),"Sens inhabituel","")))))</f>
        <v/>
      </c>
    </row>
    <row r="421">
      <c r="A421" s="10" t="n"/>
      <c r="G421" s="11" t="n"/>
      <c r="H421" s="11" t="n"/>
      <c r="J421" s="12">
        <f>IF(A421="","",(YEAR(A421)-YEAR(Paramètres!$B$4))*12+MONTH(A421)-MONTH(Paramètres!$B$4)+1)</f>
        <v/>
      </c>
      <c r="K421" s="12">
        <f>IF(D421="","",IFERROR(INDEX(Paramètres!$C$10:$C$45,MATCH(D421,Paramètres!$E$10:$E$45,0)),"?"))</f>
        <v/>
      </c>
      <c r="L421" s="12">
        <f>IF(A421="","",IF(AND(G421&lt;&gt;"",H421&lt;&gt;""),"Recette ET dépense",IF(D421="","Catégorie manquante",IF(K421="?","Catégorie inconnue",IF(OR(AND(K421="Produit",H421&lt;&gt;""),AND(K421="Charge",G421&lt;&gt;"")),"Sens inhabituel","")))))</f>
        <v/>
      </c>
    </row>
    <row r="422">
      <c r="A422" s="10" t="n"/>
      <c r="G422" s="11" t="n"/>
      <c r="H422" s="11" t="n"/>
      <c r="J422" s="12">
        <f>IF(A422="","",(YEAR(A422)-YEAR(Paramètres!$B$4))*12+MONTH(A422)-MONTH(Paramètres!$B$4)+1)</f>
        <v/>
      </c>
      <c r="K422" s="12">
        <f>IF(D422="","",IFERROR(INDEX(Paramètres!$C$10:$C$45,MATCH(D422,Paramètres!$E$10:$E$45,0)),"?"))</f>
        <v/>
      </c>
      <c r="L422" s="12">
        <f>IF(A422="","",IF(AND(G422&lt;&gt;"",H422&lt;&gt;""),"Recette ET dépense",IF(D422="","Catégorie manquante",IF(K422="?","Catégorie inconnue",IF(OR(AND(K422="Produit",H422&lt;&gt;""),AND(K422="Charge",G422&lt;&gt;"")),"Sens inhabituel","")))))</f>
        <v/>
      </c>
    </row>
    <row r="423">
      <c r="A423" s="10" t="n"/>
      <c r="G423" s="11" t="n"/>
      <c r="H423" s="11" t="n"/>
      <c r="J423" s="12">
        <f>IF(A423="","",(YEAR(A423)-YEAR(Paramètres!$B$4))*12+MONTH(A423)-MONTH(Paramètres!$B$4)+1)</f>
        <v/>
      </c>
      <c r="K423" s="12">
        <f>IF(D423="","",IFERROR(INDEX(Paramètres!$C$10:$C$45,MATCH(D423,Paramètres!$E$10:$E$45,0)),"?"))</f>
        <v/>
      </c>
      <c r="L423" s="12">
        <f>IF(A423="","",IF(AND(G423&lt;&gt;"",H423&lt;&gt;""),"Recette ET dépense",IF(D423="","Catégorie manquante",IF(K423="?","Catégorie inconnue",IF(OR(AND(K423="Produit",H423&lt;&gt;""),AND(K423="Charge",G423&lt;&gt;"")),"Sens inhabituel","")))))</f>
        <v/>
      </c>
    </row>
    <row r="424">
      <c r="A424" s="10" t="n"/>
      <c r="G424" s="11" t="n"/>
      <c r="H424" s="11" t="n"/>
      <c r="J424" s="12">
        <f>IF(A424="","",(YEAR(A424)-YEAR(Paramètres!$B$4))*12+MONTH(A424)-MONTH(Paramètres!$B$4)+1)</f>
        <v/>
      </c>
      <c r="K424" s="12">
        <f>IF(D424="","",IFERROR(INDEX(Paramètres!$C$10:$C$45,MATCH(D424,Paramètres!$E$10:$E$45,0)),"?"))</f>
        <v/>
      </c>
      <c r="L424" s="12">
        <f>IF(A424="","",IF(AND(G424&lt;&gt;"",H424&lt;&gt;""),"Recette ET dépense",IF(D424="","Catégorie manquante",IF(K424="?","Catégorie inconnue",IF(OR(AND(K424="Produit",H424&lt;&gt;""),AND(K424="Charge",G424&lt;&gt;"")),"Sens inhabituel","")))))</f>
        <v/>
      </c>
    </row>
    <row r="425">
      <c r="A425" s="10" t="n"/>
      <c r="G425" s="11" t="n"/>
      <c r="H425" s="11" t="n"/>
      <c r="J425" s="12">
        <f>IF(A425="","",(YEAR(A425)-YEAR(Paramètres!$B$4))*12+MONTH(A425)-MONTH(Paramètres!$B$4)+1)</f>
        <v/>
      </c>
      <c r="K425" s="12">
        <f>IF(D425="","",IFERROR(INDEX(Paramètres!$C$10:$C$45,MATCH(D425,Paramètres!$E$10:$E$45,0)),"?"))</f>
        <v/>
      </c>
      <c r="L425" s="12">
        <f>IF(A425="","",IF(AND(G425&lt;&gt;"",H425&lt;&gt;""),"Recette ET dépense",IF(D425="","Catégorie manquante",IF(K425="?","Catégorie inconnue",IF(OR(AND(K425="Produit",H425&lt;&gt;""),AND(K425="Charge",G425&lt;&gt;"")),"Sens inhabituel","")))))</f>
        <v/>
      </c>
    </row>
    <row r="426">
      <c r="A426" s="10" t="n"/>
      <c r="G426" s="11" t="n"/>
      <c r="H426" s="11" t="n"/>
      <c r="J426" s="12">
        <f>IF(A426="","",(YEAR(A426)-YEAR(Paramètres!$B$4))*12+MONTH(A426)-MONTH(Paramètres!$B$4)+1)</f>
        <v/>
      </c>
      <c r="K426" s="12">
        <f>IF(D426="","",IFERROR(INDEX(Paramètres!$C$10:$C$45,MATCH(D426,Paramètres!$E$10:$E$45,0)),"?"))</f>
        <v/>
      </c>
      <c r="L426" s="12">
        <f>IF(A426="","",IF(AND(G426&lt;&gt;"",H426&lt;&gt;""),"Recette ET dépense",IF(D426="","Catégorie manquante",IF(K426="?","Catégorie inconnue",IF(OR(AND(K426="Produit",H426&lt;&gt;""),AND(K426="Charge",G426&lt;&gt;"")),"Sens inhabituel","")))))</f>
        <v/>
      </c>
    </row>
    <row r="427">
      <c r="A427" s="10" t="n"/>
      <c r="G427" s="11" t="n"/>
      <c r="H427" s="11" t="n"/>
      <c r="J427" s="12">
        <f>IF(A427="","",(YEAR(A427)-YEAR(Paramètres!$B$4))*12+MONTH(A427)-MONTH(Paramètres!$B$4)+1)</f>
        <v/>
      </c>
      <c r="K427" s="12">
        <f>IF(D427="","",IFERROR(INDEX(Paramètres!$C$10:$C$45,MATCH(D427,Paramètres!$E$10:$E$45,0)),"?"))</f>
        <v/>
      </c>
      <c r="L427" s="12">
        <f>IF(A427="","",IF(AND(G427&lt;&gt;"",H427&lt;&gt;""),"Recette ET dépense",IF(D427="","Catégorie manquante",IF(K427="?","Catégorie inconnue",IF(OR(AND(K427="Produit",H427&lt;&gt;""),AND(K427="Charge",G427&lt;&gt;"")),"Sens inhabituel","")))))</f>
        <v/>
      </c>
    </row>
    <row r="428">
      <c r="A428" s="10" t="n"/>
      <c r="G428" s="11" t="n"/>
      <c r="H428" s="11" t="n"/>
      <c r="J428" s="12">
        <f>IF(A428="","",(YEAR(A428)-YEAR(Paramètres!$B$4))*12+MONTH(A428)-MONTH(Paramètres!$B$4)+1)</f>
        <v/>
      </c>
      <c r="K428" s="12">
        <f>IF(D428="","",IFERROR(INDEX(Paramètres!$C$10:$C$45,MATCH(D428,Paramètres!$E$10:$E$45,0)),"?"))</f>
        <v/>
      </c>
      <c r="L428" s="12">
        <f>IF(A428="","",IF(AND(G428&lt;&gt;"",H428&lt;&gt;""),"Recette ET dépense",IF(D428="","Catégorie manquante",IF(K428="?","Catégorie inconnue",IF(OR(AND(K428="Produit",H428&lt;&gt;""),AND(K428="Charge",G428&lt;&gt;"")),"Sens inhabituel","")))))</f>
        <v/>
      </c>
    </row>
    <row r="429">
      <c r="A429" s="10" t="n"/>
      <c r="G429" s="11" t="n"/>
      <c r="H429" s="11" t="n"/>
      <c r="J429" s="12">
        <f>IF(A429="","",(YEAR(A429)-YEAR(Paramètres!$B$4))*12+MONTH(A429)-MONTH(Paramètres!$B$4)+1)</f>
        <v/>
      </c>
      <c r="K429" s="12">
        <f>IF(D429="","",IFERROR(INDEX(Paramètres!$C$10:$C$45,MATCH(D429,Paramètres!$E$10:$E$45,0)),"?"))</f>
        <v/>
      </c>
      <c r="L429" s="12">
        <f>IF(A429="","",IF(AND(G429&lt;&gt;"",H429&lt;&gt;""),"Recette ET dépense",IF(D429="","Catégorie manquante",IF(K429="?","Catégorie inconnue",IF(OR(AND(K429="Produit",H429&lt;&gt;""),AND(K429="Charge",G429&lt;&gt;"")),"Sens inhabituel","")))))</f>
        <v/>
      </c>
    </row>
    <row r="430">
      <c r="A430" s="10" t="n"/>
      <c r="G430" s="11" t="n"/>
      <c r="H430" s="11" t="n"/>
      <c r="J430" s="12">
        <f>IF(A430="","",(YEAR(A430)-YEAR(Paramètres!$B$4))*12+MONTH(A430)-MONTH(Paramètres!$B$4)+1)</f>
        <v/>
      </c>
      <c r="K430" s="12">
        <f>IF(D430="","",IFERROR(INDEX(Paramètres!$C$10:$C$45,MATCH(D430,Paramètres!$E$10:$E$45,0)),"?"))</f>
        <v/>
      </c>
      <c r="L430" s="12">
        <f>IF(A430="","",IF(AND(G430&lt;&gt;"",H430&lt;&gt;""),"Recette ET dépense",IF(D430="","Catégorie manquante",IF(K430="?","Catégorie inconnue",IF(OR(AND(K430="Produit",H430&lt;&gt;""),AND(K430="Charge",G430&lt;&gt;"")),"Sens inhabituel","")))))</f>
        <v/>
      </c>
    </row>
    <row r="431">
      <c r="A431" s="10" t="n"/>
      <c r="G431" s="11" t="n"/>
      <c r="H431" s="11" t="n"/>
      <c r="J431" s="12">
        <f>IF(A431="","",(YEAR(A431)-YEAR(Paramètres!$B$4))*12+MONTH(A431)-MONTH(Paramètres!$B$4)+1)</f>
        <v/>
      </c>
      <c r="K431" s="12">
        <f>IF(D431="","",IFERROR(INDEX(Paramètres!$C$10:$C$45,MATCH(D431,Paramètres!$E$10:$E$45,0)),"?"))</f>
        <v/>
      </c>
      <c r="L431" s="12">
        <f>IF(A431="","",IF(AND(G431&lt;&gt;"",H431&lt;&gt;""),"Recette ET dépense",IF(D431="","Catégorie manquante",IF(K431="?","Catégorie inconnue",IF(OR(AND(K431="Produit",H431&lt;&gt;""),AND(K431="Charge",G431&lt;&gt;"")),"Sens inhabituel","")))))</f>
        <v/>
      </c>
    </row>
    <row r="432">
      <c r="A432" s="10" t="n"/>
      <c r="G432" s="11" t="n"/>
      <c r="H432" s="11" t="n"/>
      <c r="J432" s="12">
        <f>IF(A432="","",(YEAR(A432)-YEAR(Paramètres!$B$4))*12+MONTH(A432)-MONTH(Paramètres!$B$4)+1)</f>
        <v/>
      </c>
      <c r="K432" s="12">
        <f>IF(D432="","",IFERROR(INDEX(Paramètres!$C$10:$C$45,MATCH(D432,Paramètres!$E$10:$E$45,0)),"?"))</f>
        <v/>
      </c>
      <c r="L432" s="12">
        <f>IF(A432="","",IF(AND(G432&lt;&gt;"",H432&lt;&gt;""),"Recette ET dépense",IF(D432="","Catégorie manquante",IF(K432="?","Catégorie inconnue",IF(OR(AND(K432="Produit",H432&lt;&gt;""),AND(K432="Charge",G432&lt;&gt;"")),"Sens inhabituel","")))))</f>
        <v/>
      </c>
    </row>
    <row r="433">
      <c r="A433" s="10" t="n"/>
      <c r="G433" s="11" t="n"/>
      <c r="H433" s="11" t="n"/>
      <c r="J433" s="12">
        <f>IF(A433="","",(YEAR(A433)-YEAR(Paramètres!$B$4))*12+MONTH(A433)-MONTH(Paramètres!$B$4)+1)</f>
        <v/>
      </c>
      <c r="K433" s="12">
        <f>IF(D433="","",IFERROR(INDEX(Paramètres!$C$10:$C$45,MATCH(D433,Paramètres!$E$10:$E$45,0)),"?"))</f>
        <v/>
      </c>
      <c r="L433" s="12">
        <f>IF(A433="","",IF(AND(G433&lt;&gt;"",H433&lt;&gt;""),"Recette ET dépense",IF(D433="","Catégorie manquante",IF(K433="?","Catégorie inconnue",IF(OR(AND(K433="Produit",H433&lt;&gt;""),AND(K433="Charge",G433&lt;&gt;"")),"Sens inhabituel","")))))</f>
        <v/>
      </c>
    </row>
    <row r="434">
      <c r="A434" s="10" t="n"/>
      <c r="G434" s="11" t="n"/>
      <c r="H434" s="11" t="n"/>
      <c r="J434" s="12">
        <f>IF(A434="","",(YEAR(A434)-YEAR(Paramètres!$B$4))*12+MONTH(A434)-MONTH(Paramètres!$B$4)+1)</f>
        <v/>
      </c>
      <c r="K434" s="12">
        <f>IF(D434="","",IFERROR(INDEX(Paramètres!$C$10:$C$45,MATCH(D434,Paramètres!$E$10:$E$45,0)),"?"))</f>
        <v/>
      </c>
      <c r="L434" s="12">
        <f>IF(A434="","",IF(AND(G434&lt;&gt;"",H434&lt;&gt;""),"Recette ET dépense",IF(D434="","Catégorie manquante",IF(K434="?","Catégorie inconnue",IF(OR(AND(K434="Produit",H434&lt;&gt;""),AND(K434="Charge",G434&lt;&gt;"")),"Sens inhabituel","")))))</f>
        <v/>
      </c>
    </row>
    <row r="435">
      <c r="A435" s="10" t="n"/>
      <c r="G435" s="11" t="n"/>
      <c r="H435" s="11" t="n"/>
      <c r="J435" s="12">
        <f>IF(A435="","",(YEAR(A435)-YEAR(Paramètres!$B$4))*12+MONTH(A435)-MONTH(Paramètres!$B$4)+1)</f>
        <v/>
      </c>
      <c r="K435" s="12">
        <f>IF(D435="","",IFERROR(INDEX(Paramètres!$C$10:$C$45,MATCH(D435,Paramètres!$E$10:$E$45,0)),"?"))</f>
        <v/>
      </c>
      <c r="L435" s="12">
        <f>IF(A435="","",IF(AND(G435&lt;&gt;"",H435&lt;&gt;""),"Recette ET dépense",IF(D435="","Catégorie manquante",IF(K435="?","Catégorie inconnue",IF(OR(AND(K435="Produit",H435&lt;&gt;""),AND(K435="Charge",G435&lt;&gt;"")),"Sens inhabituel","")))))</f>
        <v/>
      </c>
    </row>
    <row r="436">
      <c r="A436" s="10" t="n"/>
      <c r="G436" s="11" t="n"/>
      <c r="H436" s="11" t="n"/>
      <c r="J436" s="12">
        <f>IF(A436="","",(YEAR(A436)-YEAR(Paramètres!$B$4))*12+MONTH(A436)-MONTH(Paramètres!$B$4)+1)</f>
        <v/>
      </c>
      <c r="K436" s="12">
        <f>IF(D436="","",IFERROR(INDEX(Paramètres!$C$10:$C$45,MATCH(D436,Paramètres!$E$10:$E$45,0)),"?"))</f>
        <v/>
      </c>
      <c r="L436" s="12">
        <f>IF(A436="","",IF(AND(G436&lt;&gt;"",H436&lt;&gt;""),"Recette ET dépense",IF(D436="","Catégorie manquante",IF(K436="?","Catégorie inconnue",IF(OR(AND(K436="Produit",H436&lt;&gt;""),AND(K436="Charge",G436&lt;&gt;"")),"Sens inhabituel","")))))</f>
        <v/>
      </c>
    </row>
    <row r="437">
      <c r="A437" s="10" t="n"/>
      <c r="G437" s="11" t="n"/>
      <c r="H437" s="11" t="n"/>
      <c r="J437" s="12">
        <f>IF(A437="","",(YEAR(A437)-YEAR(Paramètres!$B$4))*12+MONTH(A437)-MONTH(Paramètres!$B$4)+1)</f>
        <v/>
      </c>
      <c r="K437" s="12">
        <f>IF(D437="","",IFERROR(INDEX(Paramètres!$C$10:$C$45,MATCH(D437,Paramètres!$E$10:$E$45,0)),"?"))</f>
        <v/>
      </c>
      <c r="L437" s="12">
        <f>IF(A437="","",IF(AND(G437&lt;&gt;"",H437&lt;&gt;""),"Recette ET dépense",IF(D437="","Catégorie manquante",IF(K437="?","Catégorie inconnue",IF(OR(AND(K437="Produit",H437&lt;&gt;""),AND(K437="Charge",G437&lt;&gt;"")),"Sens inhabituel","")))))</f>
        <v/>
      </c>
    </row>
    <row r="438">
      <c r="A438" s="10" t="n"/>
      <c r="G438" s="11" t="n"/>
      <c r="H438" s="11" t="n"/>
      <c r="J438" s="12">
        <f>IF(A438="","",(YEAR(A438)-YEAR(Paramètres!$B$4))*12+MONTH(A438)-MONTH(Paramètres!$B$4)+1)</f>
        <v/>
      </c>
      <c r="K438" s="12">
        <f>IF(D438="","",IFERROR(INDEX(Paramètres!$C$10:$C$45,MATCH(D438,Paramètres!$E$10:$E$45,0)),"?"))</f>
        <v/>
      </c>
      <c r="L438" s="12">
        <f>IF(A438="","",IF(AND(G438&lt;&gt;"",H438&lt;&gt;""),"Recette ET dépense",IF(D438="","Catégorie manquante",IF(K438="?","Catégorie inconnue",IF(OR(AND(K438="Produit",H438&lt;&gt;""),AND(K438="Charge",G438&lt;&gt;"")),"Sens inhabituel","")))))</f>
        <v/>
      </c>
    </row>
    <row r="439">
      <c r="A439" s="10" t="n"/>
      <c r="G439" s="11" t="n"/>
      <c r="H439" s="11" t="n"/>
      <c r="J439" s="12">
        <f>IF(A439="","",(YEAR(A439)-YEAR(Paramètres!$B$4))*12+MONTH(A439)-MONTH(Paramètres!$B$4)+1)</f>
        <v/>
      </c>
      <c r="K439" s="12">
        <f>IF(D439="","",IFERROR(INDEX(Paramètres!$C$10:$C$45,MATCH(D439,Paramètres!$E$10:$E$45,0)),"?"))</f>
        <v/>
      </c>
      <c r="L439" s="12">
        <f>IF(A439="","",IF(AND(G439&lt;&gt;"",H439&lt;&gt;""),"Recette ET dépense",IF(D439="","Catégorie manquante",IF(K439="?","Catégorie inconnue",IF(OR(AND(K439="Produit",H439&lt;&gt;""),AND(K439="Charge",G439&lt;&gt;"")),"Sens inhabituel","")))))</f>
        <v/>
      </c>
    </row>
    <row r="440">
      <c r="A440" s="10" t="n"/>
      <c r="G440" s="11" t="n"/>
      <c r="H440" s="11" t="n"/>
      <c r="J440" s="12">
        <f>IF(A440="","",(YEAR(A440)-YEAR(Paramètres!$B$4))*12+MONTH(A440)-MONTH(Paramètres!$B$4)+1)</f>
        <v/>
      </c>
      <c r="K440" s="12">
        <f>IF(D440="","",IFERROR(INDEX(Paramètres!$C$10:$C$45,MATCH(D440,Paramètres!$E$10:$E$45,0)),"?"))</f>
        <v/>
      </c>
      <c r="L440" s="12">
        <f>IF(A440="","",IF(AND(G440&lt;&gt;"",H440&lt;&gt;""),"Recette ET dépense",IF(D440="","Catégorie manquante",IF(K440="?","Catégorie inconnue",IF(OR(AND(K440="Produit",H440&lt;&gt;""),AND(K440="Charge",G440&lt;&gt;"")),"Sens inhabituel","")))))</f>
        <v/>
      </c>
    </row>
    <row r="441">
      <c r="A441" s="10" t="n"/>
      <c r="G441" s="11" t="n"/>
      <c r="H441" s="11" t="n"/>
      <c r="J441" s="12">
        <f>IF(A441="","",(YEAR(A441)-YEAR(Paramètres!$B$4))*12+MONTH(A441)-MONTH(Paramètres!$B$4)+1)</f>
        <v/>
      </c>
      <c r="K441" s="12">
        <f>IF(D441="","",IFERROR(INDEX(Paramètres!$C$10:$C$45,MATCH(D441,Paramètres!$E$10:$E$45,0)),"?"))</f>
        <v/>
      </c>
      <c r="L441" s="12">
        <f>IF(A441="","",IF(AND(G441&lt;&gt;"",H441&lt;&gt;""),"Recette ET dépense",IF(D441="","Catégorie manquante",IF(K441="?","Catégorie inconnue",IF(OR(AND(K441="Produit",H441&lt;&gt;""),AND(K441="Charge",G441&lt;&gt;"")),"Sens inhabituel","")))))</f>
        <v/>
      </c>
    </row>
    <row r="442">
      <c r="A442" s="10" t="n"/>
      <c r="G442" s="11" t="n"/>
      <c r="H442" s="11" t="n"/>
      <c r="J442" s="12">
        <f>IF(A442="","",(YEAR(A442)-YEAR(Paramètres!$B$4))*12+MONTH(A442)-MONTH(Paramètres!$B$4)+1)</f>
        <v/>
      </c>
      <c r="K442" s="12">
        <f>IF(D442="","",IFERROR(INDEX(Paramètres!$C$10:$C$45,MATCH(D442,Paramètres!$E$10:$E$45,0)),"?"))</f>
        <v/>
      </c>
      <c r="L442" s="12">
        <f>IF(A442="","",IF(AND(G442&lt;&gt;"",H442&lt;&gt;""),"Recette ET dépense",IF(D442="","Catégorie manquante",IF(K442="?","Catégorie inconnue",IF(OR(AND(K442="Produit",H442&lt;&gt;""),AND(K442="Charge",G442&lt;&gt;"")),"Sens inhabituel","")))))</f>
        <v/>
      </c>
    </row>
    <row r="443">
      <c r="A443" s="10" t="n"/>
      <c r="G443" s="11" t="n"/>
      <c r="H443" s="11" t="n"/>
      <c r="J443" s="12">
        <f>IF(A443="","",(YEAR(A443)-YEAR(Paramètres!$B$4))*12+MONTH(A443)-MONTH(Paramètres!$B$4)+1)</f>
        <v/>
      </c>
      <c r="K443" s="12">
        <f>IF(D443="","",IFERROR(INDEX(Paramètres!$C$10:$C$45,MATCH(D443,Paramètres!$E$10:$E$45,0)),"?"))</f>
        <v/>
      </c>
      <c r="L443" s="12">
        <f>IF(A443="","",IF(AND(G443&lt;&gt;"",H443&lt;&gt;""),"Recette ET dépense",IF(D443="","Catégorie manquante",IF(K443="?","Catégorie inconnue",IF(OR(AND(K443="Produit",H443&lt;&gt;""),AND(K443="Charge",G443&lt;&gt;"")),"Sens inhabituel","")))))</f>
        <v/>
      </c>
    </row>
    <row r="444">
      <c r="A444" s="10" t="n"/>
      <c r="G444" s="11" t="n"/>
      <c r="H444" s="11" t="n"/>
      <c r="J444" s="12">
        <f>IF(A444="","",(YEAR(A444)-YEAR(Paramètres!$B$4))*12+MONTH(A444)-MONTH(Paramètres!$B$4)+1)</f>
        <v/>
      </c>
      <c r="K444" s="12">
        <f>IF(D444="","",IFERROR(INDEX(Paramètres!$C$10:$C$45,MATCH(D444,Paramètres!$E$10:$E$45,0)),"?"))</f>
        <v/>
      </c>
      <c r="L444" s="12">
        <f>IF(A444="","",IF(AND(G444&lt;&gt;"",H444&lt;&gt;""),"Recette ET dépense",IF(D444="","Catégorie manquante",IF(K444="?","Catégorie inconnue",IF(OR(AND(K444="Produit",H444&lt;&gt;""),AND(K444="Charge",G444&lt;&gt;"")),"Sens inhabituel","")))))</f>
        <v/>
      </c>
    </row>
    <row r="445">
      <c r="A445" s="10" t="n"/>
      <c r="G445" s="11" t="n"/>
      <c r="H445" s="11" t="n"/>
      <c r="J445" s="12">
        <f>IF(A445="","",(YEAR(A445)-YEAR(Paramètres!$B$4))*12+MONTH(A445)-MONTH(Paramètres!$B$4)+1)</f>
        <v/>
      </c>
      <c r="K445" s="12">
        <f>IF(D445="","",IFERROR(INDEX(Paramètres!$C$10:$C$45,MATCH(D445,Paramètres!$E$10:$E$45,0)),"?"))</f>
        <v/>
      </c>
      <c r="L445" s="12">
        <f>IF(A445="","",IF(AND(G445&lt;&gt;"",H445&lt;&gt;""),"Recette ET dépense",IF(D445="","Catégorie manquante",IF(K445="?","Catégorie inconnue",IF(OR(AND(K445="Produit",H445&lt;&gt;""),AND(K445="Charge",G445&lt;&gt;"")),"Sens inhabituel","")))))</f>
        <v/>
      </c>
    </row>
    <row r="446">
      <c r="A446" s="10" t="n"/>
      <c r="G446" s="11" t="n"/>
      <c r="H446" s="11" t="n"/>
      <c r="J446" s="12">
        <f>IF(A446="","",(YEAR(A446)-YEAR(Paramètres!$B$4))*12+MONTH(A446)-MONTH(Paramètres!$B$4)+1)</f>
        <v/>
      </c>
      <c r="K446" s="12">
        <f>IF(D446="","",IFERROR(INDEX(Paramètres!$C$10:$C$45,MATCH(D446,Paramètres!$E$10:$E$45,0)),"?"))</f>
        <v/>
      </c>
      <c r="L446" s="12">
        <f>IF(A446="","",IF(AND(G446&lt;&gt;"",H446&lt;&gt;""),"Recette ET dépense",IF(D446="","Catégorie manquante",IF(K446="?","Catégorie inconnue",IF(OR(AND(K446="Produit",H446&lt;&gt;""),AND(K446="Charge",G446&lt;&gt;"")),"Sens inhabituel","")))))</f>
        <v/>
      </c>
    </row>
    <row r="447">
      <c r="A447" s="10" t="n"/>
      <c r="G447" s="11" t="n"/>
      <c r="H447" s="11" t="n"/>
      <c r="J447" s="12">
        <f>IF(A447="","",(YEAR(A447)-YEAR(Paramètres!$B$4))*12+MONTH(A447)-MONTH(Paramètres!$B$4)+1)</f>
        <v/>
      </c>
      <c r="K447" s="12">
        <f>IF(D447="","",IFERROR(INDEX(Paramètres!$C$10:$C$45,MATCH(D447,Paramètres!$E$10:$E$45,0)),"?"))</f>
        <v/>
      </c>
      <c r="L447" s="12">
        <f>IF(A447="","",IF(AND(G447&lt;&gt;"",H447&lt;&gt;""),"Recette ET dépense",IF(D447="","Catégorie manquante",IF(K447="?","Catégorie inconnue",IF(OR(AND(K447="Produit",H447&lt;&gt;""),AND(K447="Charge",G447&lt;&gt;"")),"Sens inhabituel","")))))</f>
        <v/>
      </c>
    </row>
    <row r="448">
      <c r="A448" s="10" t="n"/>
      <c r="G448" s="11" t="n"/>
      <c r="H448" s="11" t="n"/>
      <c r="J448" s="12">
        <f>IF(A448="","",(YEAR(A448)-YEAR(Paramètres!$B$4))*12+MONTH(A448)-MONTH(Paramètres!$B$4)+1)</f>
        <v/>
      </c>
      <c r="K448" s="12">
        <f>IF(D448="","",IFERROR(INDEX(Paramètres!$C$10:$C$45,MATCH(D448,Paramètres!$E$10:$E$45,0)),"?"))</f>
        <v/>
      </c>
      <c r="L448" s="12">
        <f>IF(A448="","",IF(AND(G448&lt;&gt;"",H448&lt;&gt;""),"Recette ET dépense",IF(D448="","Catégorie manquante",IF(K448="?","Catégorie inconnue",IF(OR(AND(K448="Produit",H448&lt;&gt;""),AND(K448="Charge",G448&lt;&gt;"")),"Sens inhabituel","")))))</f>
        <v/>
      </c>
    </row>
    <row r="449">
      <c r="A449" s="10" t="n"/>
      <c r="G449" s="11" t="n"/>
      <c r="H449" s="11" t="n"/>
      <c r="J449" s="12">
        <f>IF(A449="","",(YEAR(A449)-YEAR(Paramètres!$B$4))*12+MONTH(A449)-MONTH(Paramètres!$B$4)+1)</f>
        <v/>
      </c>
      <c r="K449" s="12">
        <f>IF(D449="","",IFERROR(INDEX(Paramètres!$C$10:$C$45,MATCH(D449,Paramètres!$E$10:$E$45,0)),"?"))</f>
        <v/>
      </c>
      <c r="L449" s="12">
        <f>IF(A449="","",IF(AND(G449&lt;&gt;"",H449&lt;&gt;""),"Recette ET dépense",IF(D449="","Catégorie manquante",IF(K449="?","Catégorie inconnue",IF(OR(AND(K449="Produit",H449&lt;&gt;""),AND(K449="Charge",G449&lt;&gt;"")),"Sens inhabituel","")))))</f>
        <v/>
      </c>
    </row>
    <row r="450">
      <c r="A450" s="10" t="n"/>
      <c r="G450" s="11" t="n"/>
      <c r="H450" s="11" t="n"/>
      <c r="J450" s="12">
        <f>IF(A450="","",(YEAR(A450)-YEAR(Paramètres!$B$4))*12+MONTH(A450)-MONTH(Paramètres!$B$4)+1)</f>
        <v/>
      </c>
      <c r="K450" s="12">
        <f>IF(D450="","",IFERROR(INDEX(Paramètres!$C$10:$C$45,MATCH(D450,Paramètres!$E$10:$E$45,0)),"?"))</f>
        <v/>
      </c>
      <c r="L450" s="12">
        <f>IF(A450="","",IF(AND(G450&lt;&gt;"",H450&lt;&gt;""),"Recette ET dépense",IF(D450="","Catégorie manquante",IF(K450="?","Catégorie inconnue",IF(OR(AND(K450="Produit",H450&lt;&gt;""),AND(K450="Charge",G450&lt;&gt;"")),"Sens inhabituel","")))))</f>
        <v/>
      </c>
    </row>
    <row r="451">
      <c r="A451" s="10" t="n"/>
      <c r="G451" s="11" t="n"/>
      <c r="H451" s="11" t="n"/>
      <c r="J451" s="12">
        <f>IF(A451="","",(YEAR(A451)-YEAR(Paramètres!$B$4))*12+MONTH(A451)-MONTH(Paramètres!$B$4)+1)</f>
        <v/>
      </c>
      <c r="K451" s="12">
        <f>IF(D451="","",IFERROR(INDEX(Paramètres!$C$10:$C$45,MATCH(D451,Paramètres!$E$10:$E$45,0)),"?"))</f>
        <v/>
      </c>
      <c r="L451" s="12">
        <f>IF(A451="","",IF(AND(G451&lt;&gt;"",H451&lt;&gt;""),"Recette ET dépense",IF(D451="","Catégorie manquante",IF(K451="?","Catégorie inconnue",IF(OR(AND(K451="Produit",H451&lt;&gt;""),AND(K451="Charge",G451&lt;&gt;"")),"Sens inhabituel","")))))</f>
        <v/>
      </c>
    </row>
    <row r="452">
      <c r="A452" s="10" t="n"/>
      <c r="G452" s="11" t="n"/>
      <c r="H452" s="11" t="n"/>
      <c r="J452" s="12">
        <f>IF(A452="","",(YEAR(A452)-YEAR(Paramètres!$B$4))*12+MONTH(A452)-MONTH(Paramètres!$B$4)+1)</f>
        <v/>
      </c>
      <c r="K452" s="12">
        <f>IF(D452="","",IFERROR(INDEX(Paramètres!$C$10:$C$45,MATCH(D452,Paramètres!$E$10:$E$45,0)),"?"))</f>
        <v/>
      </c>
      <c r="L452" s="12">
        <f>IF(A452="","",IF(AND(G452&lt;&gt;"",H452&lt;&gt;""),"Recette ET dépense",IF(D452="","Catégorie manquante",IF(K452="?","Catégorie inconnue",IF(OR(AND(K452="Produit",H452&lt;&gt;""),AND(K452="Charge",G452&lt;&gt;"")),"Sens inhabituel","")))))</f>
        <v/>
      </c>
    </row>
    <row r="453">
      <c r="A453" s="10" t="n"/>
      <c r="G453" s="11" t="n"/>
      <c r="H453" s="11" t="n"/>
      <c r="J453" s="12">
        <f>IF(A453="","",(YEAR(A453)-YEAR(Paramètres!$B$4))*12+MONTH(A453)-MONTH(Paramètres!$B$4)+1)</f>
        <v/>
      </c>
      <c r="K453" s="12">
        <f>IF(D453="","",IFERROR(INDEX(Paramètres!$C$10:$C$45,MATCH(D453,Paramètres!$E$10:$E$45,0)),"?"))</f>
        <v/>
      </c>
      <c r="L453" s="12">
        <f>IF(A453="","",IF(AND(G453&lt;&gt;"",H453&lt;&gt;""),"Recette ET dépense",IF(D453="","Catégorie manquante",IF(K453="?","Catégorie inconnue",IF(OR(AND(K453="Produit",H453&lt;&gt;""),AND(K453="Charge",G453&lt;&gt;"")),"Sens inhabituel","")))))</f>
        <v/>
      </c>
    </row>
    <row r="454">
      <c r="A454" s="10" t="n"/>
      <c r="G454" s="11" t="n"/>
      <c r="H454" s="11" t="n"/>
      <c r="J454" s="12">
        <f>IF(A454="","",(YEAR(A454)-YEAR(Paramètres!$B$4))*12+MONTH(A454)-MONTH(Paramètres!$B$4)+1)</f>
        <v/>
      </c>
      <c r="K454" s="12">
        <f>IF(D454="","",IFERROR(INDEX(Paramètres!$C$10:$C$45,MATCH(D454,Paramètres!$E$10:$E$45,0)),"?"))</f>
        <v/>
      </c>
      <c r="L454" s="12">
        <f>IF(A454="","",IF(AND(G454&lt;&gt;"",H454&lt;&gt;""),"Recette ET dépense",IF(D454="","Catégorie manquante",IF(K454="?","Catégorie inconnue",IF(OR(AND(K454="Produit",H454&lt;&gt;""),AND(K454="Charge",G454&lt;&gt;"")),"Sens inhabituel","")))))</f>
        <v/>
      </c>
    </row>
    <row r="455">
      <c r="A455" s="10" t="n"/>
      <c r="G455" s="11" t="n"/>
      <c r="H455" s="11" t="n"/>
      <c r="J455" s="12">
        <f>IF(A455="","",(YEAR(A455)-YEAR(Paramètres!$B$4))*12+MONTH(A455)-MONTH(Paramètres!$B$4)+1)</f>
        <v/>
      </c>
      <c r="K455" s="12">
        <f>IF(D455="","",IFERROR(INDEX(Paramètres!$C$10:$C$45,MATCH(D455,Paramètres!$E$10:$E$45,0)),"?"))</f>
        <v/>
      </c>
      <c r="L455" s="12">
        <f>IF(A455="","",IF(AND(G455&lt;&gt;"",H455&lt;&gt;""),"Recette ET dépense",IF(D455="","Catégorie manquante",IF(K455="?","Catégorie inconnue",IF(OR(AND(K455="Produit",H455&lt;&gt;""),AND(K455="Charge",G455&lt;&gt;"")),"Sens inhabituel","")))))</f>
        <v/>
      </c>
    </row>
    <row r="456">
      <c r="A456" s="10" t="n"/>
      <c r="G456" s="11" t="n"/>
      <c r="H456" s="11" t="n"/>
      <c r="J456" s="12">
        <f>IF(A456="","",(YEAR(A456)-YEAR(Paramètres!$B$4))*12+MONTH(A456)-MONTH(Paramètres!$B$4)+1)</f>
        <v/>
      </c>
      <c r="K456" s="12">
        <f>IF(D456="","",IFERROR(INDEX(Paramètres!$C$10:$C$45,MATCH(D456,Paramètres!$E$10:$E$45,0)),"?"))</f>
        <v/>
      </c>
      <c r="L456" s="12">
        <f>IF(A456="","",IF(AND(G456&lt;&gt;"",H456&lt;&gt;""),"Recette ET dépense",IF(D456="","Catégorie manquante",IF(K456="?","Catégorie inconnue",IF(OR(AND(K456="Produit",H456&lt;&gt;""),AND(K456="Charge",G456&lt;&gt;"")),"Sens inhabituel","")))))</f>
        <v/>
      </c>
    </row>
    <row r="457">
      <c r="A457" s="10" t="n"/>
      <c r="G457" s="11" t="n"/>
      <c r="H457" s="11" t="n"/>
      <c r="J457" s="12">
        <f>IF(A457="","",(YEAR(A457)-YEAR(Paramètres!$B$4))*12+MONTH(A457)-MONTH(Paramètres!$B$4)+1)</f>
        <v/>
      </c>
      <c r="K457" s="12">
        <f>IF(D457="","",IFERROR(INDEX(Paramètres!$C$10:$C$45,MATCH(D457,Paramètres!$E$10:$E$45,0)),"?"))</f>
        <v/>
      </c>
      <c r="L457" s="12">
        <f>IF(A457="","",IF(AND(G457&lt;&gt;"",H457&lt;&gt;""),"Recette ET dépense",IF(D457="","Catégorie manquante",IF(K457="?","Catégorie inconnue",IF(OR(AND(K457="Produit",H457&lt;&gt;""),AND(K457="Charge",G457&lt;&gt;"")),"Sens inhabituel","")))))</f>
        <v/>
      </c>
    </row>
    <row r="458">
      <c r="A458" s="10" t="n"/>
      <c r="G458" s="11" t="n"/>
      <c r="H458" s="11" t="n"/>
      <c r="J458" s="12">
        <f>IF(A458="","",(YEAR(A458)-YEAR(Paramètres!$B$4))*12+MONTH(A458)-MONTH(Paramètres!$B$4)+1)</f>
        <v/>
      </c>
      <c r="K458" s="12">
        <f>IF(D458="","",IFERROR(INDEX(Paramètres!$C$10:$C$45,MATCH(D458,Paramètres!$E$10:$E$45,0)),"?"))</f>
        <v/>
      </c>
      <c r="L458" s="12">
        <f>IF(A458="","",IF(AND(G458&lt;&gt;"",H458&lt;&gt;""),"Recette ET dépense",IF(D458="","Catégorie manquante",IF(K458="?","Catégorie inconnue",IF(OR(AND(K458="Produit",H458&lt;&gt;""),AND(K458="Charge",G458&lt;&gt;"")),"Sens inhabituel","")))))</f>
        <v/>
      </c>
    </row>
    <row r="459">
      <c r="A459" s="10" t="n"/>
      <c r="G459" s="11" t="n"/>
      <c r="H459" s="11" t="n"/>
      <c r="J459" s="12">
        <f>IF(A459="","",(YEAR(A459)-YEAR(Paramètres!$B$4))*12+MONTH(A459)-MONTH(Paramètres!$B$4)+1)</f>
        <v/>
      </c>
      <c r="K459" s="12">
        <f>IF(D459="","",IFERROR(INDEX(Paramètres!$C$10:$C$45,MATCH(D459,Paramètres!$E$10:$E$45,0)),"?"))</f>
        <v/>
      </c>
      <c r="L459" s="12">
        <f>IF(A459="","",IF(AND(G459&lt;&gt;"",H459&lt;&gt;""),"Recette ET dépense",IF(D459="","Catégorie manquante",IF(K459="?","Catégorie inconnue",IF(OR(AND(K459="Produit",H459&lt;&gt;""),AND(K459="Charge",G459&lt;&gt;"")),"Sens inhabituel","")))))</f>
        <v/>
      </c>
    </row>
    <row r="460">
      <c r="A460" s="10" t="n"/>
      <c r="G460" s="11" t="n"/>
      <c r="H460" s="11" t="n"/>
      <c r="J460" s="12">
        <f>IF(A460="","",(YEAR(A460)-YEAR(Paramètres!$B$4))*12+MONTH(A460)-MONTH(Paramètres!$B$4)+1)</f>
        <v/>
      </c>
      <c r="K460" s="12">
        <f>IF(D460="","",IFERROR(INDEX(Paramètres!$C$10:$C$45,MATCH(D460,Paramètres!$E$10:$E$45,0)),"?"))</f>
        <v/>
      </c>
      <c r="L460" s="12">
        <f>IF(A460="","",IF(AND(G460&lt;&gt;"",H460&lt;&gt;""),"Recette ET dépense",IF(D460="","Catégorie manquante",IF(K460="?","Catégorie inconnue",IF(OR(AND(K460="Produit",H460&lt;&gt;""),AND(K460="Charge",G460&lt;&gt;"")),"Sens inhabituel","")))))</f>
        <v/>
      </c>
    </row>
    <row r="461">
      <c r="A461" s="10" t="n"/>
      <c r="G461" s="11" t="n"/>
      <c r="H461" s="11" t="n"/>
      <c r="J461" s="12">
        <f>IF(A461="","",(YEAR(A461)-YEAR(Paramètres!$B$4))*12+MONTH(A461)-MONTH(Paramètres!$B$4)+1)</f>
        <v/>
      </c>
      <c r="K461" s="12">
        <f>IF(D461="","",IFERROR(INDEX(Paramètres!$C$10:$C$45,MATCH(D461,Paramètres!$E$10:$E$45,0)),"?"))</f>
        <v/>
      </c>
      <c r="L461" s="12">
        <f>IF(A461="","",IF(AND(G461&lt;&gt;"",H461&lt;&gt;""),"Recette ET dépense",IF(D461="","Catégorie manquante",IF(K461="?","Catégorie inconnue",IF(OR(AND(K461="Produit",H461&lt;&gt;""),AND(K461="Charge",G461&lt;&gt;"")),"Sens inhabituel","")))))</f>
        <v/>
      </c>
    </row>
    <row r="462">
      <c r="A462" s="10" t="n"/>
      <c r="G462" s="11" t="n"/>
      <c r="H462" s="11" t="n"/>
      <c r="J462" s="12">
        <f>IF(A462="","",(YEAR(A462)-YEAR(Paramètres!$B$4))*12+MONTH(A462)-MONTH(Paramètres!$B$4)+1)</f>
        <v/>
      </c>
      <c r="K462" s="12">
        <f>IF(D462="","",IFERROR(INDEX(Paramètres!$C$10:$C$45,MATCH(D462,Paramètres!$E$10:$E$45,0)),"?"))</f>
        <v/>
      </c>
      <c r="L462" s="12">
        <f>IF(A462="","",IF(AND(G462&lt;&gt;"",H462&lt;&gt;""),"Recette ET dépense",IF(D462="","Catégorie manquante",IF(K462="?","Catégorie inconnue",IF(OR(AND(K462="Produit",H462&lt;&gt;""),AND(K462="Charge",G462&lt;&gt;"")),"Sens inhabituel","")))))</f>
        <v/>
      </c>
    </row>
    <row r="463">
      <c r="A463" s="10" t="n"/>
      <c r="G463" s="11" t="n"/>
      <c r="H463" s="11" t="n"/>
      <c r="J463" s="12">
        <f>IF(A463="","",(YEAR(A463)-YEAR(Paramètres!$B$4))*12+MONTH(A463)-MONTH(Paramètres!$B$4)+1)</f>
        <v/>
      </c>
      <c r="K463" s="12">
        <f>IF(D463="","",IFERROR(INDEX(Paramètres!$C$10:$C$45,MATCH(D463,Paramètres!$E$10:$E$45,0)),"?"))</f>
        <v/>
      </c>
      <c r="L463" s="12">
        <f>IF(A463="","",IF(AND(G463&lt;&gt;"",H463&lt;&gt;""),"Recette ET dépense",IF(D463="","Catégorie manquante",IF(K463="?","Catégorie inconnue",IF(OR(AND(K463="Produit",H463&lt;&gt;""),AND(K463="Charge",G463&lt;&gt;"")),"Sens inhabituel","")))))</f>
        <v/>
      </c>
    </row>
    <row r="464">
      <c r="A464" s="10" t="n"/>
      <c r="G464" s="11" t="n"/>
      <c r="H464" s="11" t="n"/>
      <c r="J464" s="12">
        <f>IF(A464="","",(YEAR(A464)-YEAR(Paramètres!$B$4))*12+MONTH(A464)-MONTH(Paramètres!$B$4)+1)</f>
        <v/>
      </c>
      <c r="K464" s="12">
        <f>IF(D464="","",IFERROR(INDEX(Paramètres!$C$10:$C$45,MATCH(D464,Paramètres!$E$10:$E$45,0)),"?"))</f>
        <v/>
      </c>
      <c r="L464" s="12">
        <f>IF(A464="","",IF(AND(G464&lt;&gt;"",H464&lt;&gt;""),"Recette ET dépense",IF(D464="","Catégorie manquante",IF(K464="?","Catégorie inconnue",IF(OR(AND(K464="Produit",H464&lt;&gt;""),AND(K464="Charge",G464&lt;&gt;"")),"Sens inhabituel","")))))</f>
        <v/>
      </c>
    </row>
    <row r="465">
      <c r="A465" s="10" t="n"/>
      <c r="G465" s="11" t="n"/>
      <c r="H465" s="11" t="n"/>
      <c r="J465" s="12">
        <f>IF(A465="","",(YEAR(A465)-YEAR(Paramètres!$B$4))*12+MONTH(A465)-MONTH(Paramètres!$B$4)+1)</f>
        <v/>
      </c>
      <c r="K465" s="12">
        <f>IF(D465="","",IFERROR(INDEX(Paramètres!$C$10:$C$45,MATCH(D465,Paramètres!$E$10:$E$45,0)),"?"))</f>
        <v/>
      </c>
      <c r="L465" s="12">
        <f>IF(A465="","",IF(AND(G465&lt;&gt;"",H465&lt;&gt;""),"Recette ET dépense",IF(D465="","Catégorie manquante",IF(K465="?","Catégorie inconnue",IF(OR(AND(K465="Produit",H465&lt;&gt;""),AND(K465="Charge",G465&lt;&gt;"")),"Sens inhabituel","")))))</f>
        <v/>
      </c>
    </row>
    <row r="466">
      <c r="A466" s="10" t="n"/>
      <c r="G466" s="11" t="n"/>
      <c r="H466" s="11" t="n"/>
      <c r="J466" s="12">
        <f>IF(A466="","",(YEAR(A466)-YEAR(Paramètres!$B$4))*12+MONTH(A466)-MONTH(Paramètres!$B$4)+1)</f>
        <v/>
      </c>
      <c r="K466" s="12">
        <f>IF(D466="","",IFERROR(INDEX(Paramètres!$C$10:$C$45,MATCH(D466,Paramètres!$E$10:$E$45,0)),"?"))</f>
        <v/>
      </c>
      <c r="L466" s="12">
        <f>IF(A466="","",IF(AND(G466&lt;&gt;"",H466&lt;&gt;""),"Recette ET dépense",IF(D466="","Catégorie manquante",IF(K466="?","Catégorie inconnue",IF(OR(AND(K466="Produit",H466&lt;&gt;""),AND(K466="Charge",G466&lt;&gt;"")),"Sens inhabituel","")))))</f>
        <v/>
      </c>
    </row>
    <row r="467">
      <c r="A467" s="10" t="n"/>
      <c r="G467" s="11" t="n"/>
      <c r="H467" s="11" t="n"/>
      <c r="J467" s="12">
        <f>IF(A467="","",(YEAR(A467)-YEAR(Paramètres!$B$4))*12+MONTH(A467)-MONTH(Paramètres!$B$4)+1)</f>
        <v/>
      </c>
      <c r="K467" s="12">
        <f>IF(D467="","",IFERROR(INDEX(Paramètres!$C$10:$C$45,MATCH(D467,Paramètres!$E$10:$E$45,0)),"?"))</f>
        <v/>
      </c>
      <c r="L467" s="12">
        <f>IF(A467="","",IF(AND(G467&lt;&gt;"",H467&lt;&gt;""),"Recette ET dépense",IF(D467="","Catégorie manquante",IF(K467="?","Catégorie inconnue",IF(OR(AND(K467="Produit",H467&lt;&gt;""),AND(K467="Charge",G467&lt;&gt;"")),"Sens inhabituel","")))))</f>
        <v/>
      </c>
    </row>
    <row r="468">
      <c r="A468" s="10" t="n"/>
      <c r="G468" s="11" t="n"/>
      <c r="H468" s="11" t="n"/>
      <c r="J468" s="12">
        <f>IF(A468="","",(YEAR(A468)-YEAR(Paramètres!$B$4))*12+MONTH(A468)-MONTH(Paramètres!$B$4)+1)</f>
        <v/>
      </c>
      <c r="K468" s="12">
        <f>IF(D468="","",IFERROR(INDEX(Paramètres!$C$10:$C$45,MATCH(D468,Paramètres!$E$10:$E$45,0)),"?"))</f>
        <v/>
      </c>
      <c r="L468" s="12">
        <f>IF(A468="","",IF(AND(G468&lt;&gt;"",H468&lt;&gt;""),"Recette ET dépense",IF(D468="","Catégorie manquante",IF(K468="?","Catégorie inconnue",IF(OR(AND(K468="Produit",H468&lt;&gt;""),AND(K468="Charge",G468&lt;&gt;"")),"Sens inhabituel","")))))</f>
        <v/>
      </c>
    </row>
    <row r="469">
      <c r="A469" s="10" t="n"/>
      <c r="G469" s="11" t="n"/>
      <c r="H469" s="11" t="n"/>
      <c r="J469" s="12">
        <f>IF(A469="","",(YEAR(A469)-YEAR(Paramètres!$B$4))*12+MONTH(A469)-MONTH(Paramètres!$B$4)+1)</f>
        <v/>
      </c>
      <c r="K469" s="12">
        <f>IF(D469="","",IFERROR(INDEX(Paramètres!$C$10:$C$45,MATCH(D469,Paramètres!$E$10:$E$45,0)),"?"))</f>
        <v/>
      </c>
      <c r="L469" s="12">
        <f>IF(A469="","",IF(AND(G469&lt;&gt;"",H469&lt;&gt;""),"Recette ET dépense",IF(D469="","Catégorie manquante",IF(K469="?","Catégorie inconnue",IF(OR(AND(K469="Produit",H469&lt;&gt;""),AND(K469="Charge",G469&lt;&gt;"")),"Sens inhabituel","")))))</f>
        <v/>
      </c>
    </row>
    <row r="470">
      <c r="A470" s="10" t="n"/>
      <c r="G470" s="11" t="n"/>
      <c r="H470" s="11" t="n"/>
      <c r="J470" s="12">
        <f>IF(A470="","",(YEAR(A470)-YEAR(Paramètres!$B$4))*12+MONTH(A470)-MONTH(Paramètres!$B$4)+1)</f>
        <v/>
      </c>
      <c r="K470" s="12">
        <f>IF(D470="","",IFERROR(INDEX(Paramètres!$C$10:$C$45,MATCH(D470,Paramètres!$E$10:$E$45,0)),"?"))</f>
        <v/>
      </c>
      <c r="L470" s="12">
        <f>IF(A470="","",IF(AND(G470&lt;&gt;"",H470&lt;&gt;""),"Recette ET dépense",IF(D470="","Catégorie manquante",IF(K470="?","Catégorie inconnue",IF(OR(AND(K470="Produit",H470&lt;&gt;""),AND(K470="Charge",G470&lt;&gt;"")),"Sens inhabituel","")))))</f>
        <v/>
      </c>
    </row>
    <row r="471">
      <c r="A471" s="10" t="n"/>
      <c r="G471" s="11" t="n"/>
      <c r="H471" s="11" t="n"/>
      <c r="J471" s="12">
        <f>IF(A471="","",(YEAR(A471)-YEAR(Paramètres!$B$4))*12+MONTH(A471)-MONTH(Paramètres!$B$4)+1)</f>
        <v/>
      </c>
      <c r="K471" s="12">
        <f>IF(D471="","",IFERROR(INDEX(Paramètres!$C$10:$C$45,MATCH(D471,Paramètres!$E$10:$E$45,0)),"?"))</f>
        <v/>
      </c>
      <c r="L471" s="12">
        <f>IF(A471="","",IF(AND(G471&lt;&gt;"",H471&lt;&gt;""),"Recette ET dépense",IF(D471="","Catégorie manquante",IF(K471="?","Catégorie inconnue",IF(OR(AND(K471="Produit",H471&lt;&gt;""),AND(K471="Charge",G471&lt;&gt;"")),"Sens inhabituel","")))))</f>
        <v/>
      </c>
    </row>
    <row r="472">
      <c r="A472" s="10" t="n"/>
      <c r="G472" s="11" t="n"/>
      <c r="H472" s="11" t="n"/>
      <c r="J472" s="12">
        <f>IF(A472="","",(YEAR(A472)-YEAR(Paramètres!$B$4))*12+MONTH(A472)-MONTH(Paramètres!$B$4)+1)</f>
        <v/>
      </c>
      <c r="K472" s="12">
        <f>IF(D472="","",IFERROR(INDEX(Paramètres!$C$10:$C$45,MATCH(D472,Paramètres!$E$10:$E$45,0)),"?"))</f>
        <v/>
      </c>
      <c r="L472" s="12">
        <f>IF(A472="","",IF(AND(G472&lt;&gt;"",H472&lt;&gt;""),"Recette ET dépense",IF(D472="","Catégorie manquante",IF(K472="?","Catégorie inconnue",IF(OR(AND(K472="Produit",H472&lt;&gt;""),AND(K472="Charge",G472&lt;&gt;"")),"Sens inhabituel","")))))</f>
        <v/>
      </c>
    </row>
    <row r="473">
      <c r="A473" s="10" t="n"/>
      <c r="G473" s="11" t="n"/>
      <c r="H473" s="11" t="n"/>
      <c r="J473" s="12">
        <f>IF(A473="","",(YEAR(A473)-YEAR(Paramètres!$B$4))*12+MONTH(A473)-MONTH(Paramètres!$B$4)+1)</f>
        <v/>
      </c>
      <c r="K473" s="12">
        <f>IF(D473="","",IFERROR(INDEX(Paramètres!$C$10:$C$45,MATCH(D473,Paramètres!$E$10:$E$45,0)),"?"))</f>
        <v/>
      </c>
      <c r="L473" s="12">
        <f>IF(A473="","",IF(AND(G473&lt;&gt;"",H473&lt;&gt;""),"Recette ET dépense",IF(D473="","Catégorie manquante",IF(K473="?","Catégorie inconnue",IF(OR(AND(K473="Produit",H473&lt;&gt;""),AND(K473="Charge",G473&lt;&gt;"")),"Sens inhabituel","")))))</f>
        <v/>
      </c>
    </row>
    <row r="474">
      <c r="A474" s="10" t="n"/>
      <c r="G474" s="11" t="n"/>
      <c r="H474" s="11" t="n"/>
      <c r="J474" s="12">
        <f>IF(A474="","",(YEAR(A474)-YEAR(Paramètres!$B$4))*12+MONTH(A474)-MONTH(Paramètres!$B$4)+1)</f>
        <v/>
      </c>
      <c r="K474" s="12">
        <f>IF(D474="","",IFERROR(INDEX(Paramètres!$C$10:$C$45,MATCH(D474,Paramètres!$E$10:$E$45,0)),"?"))</f>
        <v/>
      </c>
      <c r="L474" s="12">
        <f>IF(A474="","",IF(AND(G474&lt;&gt;"",H474&lt;&gt;""),"Recette ET dépense",IF(D474="","Catégorie manquante",IF(K474="?","Catégorie inconnue",IF(OR(AND(K474="Produit",H474&lt;&gt;""),AND(K474="Charge",G474&lt;&gt;"")),"Sens inhabituel","")))))</f>
        <v/>
      </c>
    </row>
    <row r="475">
      <c r="A475" s="10" t="n"/>
      <c r="G475" s="11" t="n"/>
      <c r="H475" s="11" t="n"/>
      <c r="J475" s="12">
        <f>IF(A475="","",(YEAR(A475)-YEAR(Paramètres!$B$4))*12+MONTH(A475)-MONTH(Paramètres!$B$4)+1)</f>
        <v/>
      </c>
      <c r="K475" s="12">
        <f>IF(D475="","",IFERROR(INDEX(Paramètres!$C$10:$C$45,MATCH(D475,Paramètres!$E$10:$E$45,0)),"?"))</f>
        <v/>
      </c>
      <c r="L475" s="12">
        <f>IF(A475="","",IF(AND(G475&lt;&gt;"",H475&lt;&gt;""),"Recette ET dépense",IF(D475="","Catégorie manquante",IF(K475="?","Catégorie inconnue",IF(OR(AND(K475="Produit",H475&lt;&gt;""),AND(K475="Charge",G475&lt;&gt;"")),"Sens inhabituel","")))))</f>
        <v/>
      </c>
    </row>
    <row r="476">
      <c r="A476" s="10" t="n"/>
      <c r="G476" s="11" t="n"/>
      <c r="H476" s="11" t="n"/>
      <c r="J476" s="12">
        <f>IF(A476="","",(YEAR(A476)-YEAR(Paramètres!$B$4))*12+MONTH(A476)-MONTH(Paramètres!$B$4)+1)</f>
        <v/>
      </c>
      <c r="K476" s="12">
        <f>IF(D476="","",IFERROR(INDEX(Paramètres!$C$10:$C$45,MATCH(D476,Paramètres!$E$10:$E$45,0)),"?"))</f>
        <v/>
      </c>
      <c r="L476" s="12">
        <f>IF(A476="","",IF(AND(G476&lt;&gt;"",H476&lt;&gt;""),"Recette ET dépense",IF(D476="","Catégorie manquante",IF(K476="?","Catégorie inconnue",IF(OR(AND(K476="Produit",H476&lt;&gt;""),AND(K476="Charge",G476&lt;&gt;"")),"Sens inhabituel","")))))</f>
        <v/>
      </c>
    </row>
    <row r="477">
      <c r="A477" s="10" t="n"/>
      <c r="G477" s="11" t="n"/>
      <c r="H477" s="11" t="n"/>
      <c r="J477" s="12">
        <f>IF(A477="","",(YEAR(A477)-YEAR(Paramètres!$B$4))*12+MONTH(A477)-MONTH(Paramètres!$B$4)+1)</f>
        <v/>
      </c>
      <c r="K477" s="12">
        <f>IF(D477="","",IFERROR(INDEX(Paramètres!$C$10:$C$45,MATCH(D477,Paramètres!$E$10:$E$45,0)),"?"))</f>
        <v/>
      </c>
      <c r="L477" s="12">
        <f>IF(A477="","",IF(AND(G477&lt;&gt;"",H477&lt;&gt;""),"Recette ET dépense",IF(D477="","Catégorie manquante",IF(K477="?","Catégorie inconnue",IF(OR(AND(K477="Produit",H477&lt;&gt;""),AND(K477="Charge",G477&lt;&gt;"")),"Sens inhabituel","")))))</f>
        <v/>
      </c>
    </row>
    <row r="478">
      <c r="A478" s="10" t="n"/>
      <c r="G478" s="11" t="n"/>
      <c r="H478" s="11" t="n"/>
      <c r="J478" s="12">
        <f>IF(A478="","",(YEAR(A478)-YEAR(Paramètres!$B$4))*12+MONTH(A478)-MONTH(Paramètres!$B$4)+1)</f>
        <v/>
      </c>
      <c r="K478" s="12">
        <f>IF(D478="","",IFERROR(INDEX(Paramètres!$C$10:$C$45,MATCH(D478,Paramètres!$E$10:$E$45,0)),"?"))</f>
        <v/>
      </c>
      <c r="L478" s="12">
        <f>IF(A478="","",IF(AND(G478&lt;&gt;"",H478&lt;&gt;""),"Recette ET dépense",IF(D478="","Catégorie manquante",IF(K478="?","Catégorie inconnue",IF(OR(AND(K478="Produit",H478&lt;&gt;""),AND(K478="Charge",G478&lt;&gt;"")),"Sens inhabituel","")))))</f>
        <v/>
      </c>
    </row>
    <row r="479">
      <c r="A479" s="10" t="n"/>
      <c r="G479" s="11" t="n"/>
      <c r="H479" s="11" t="n"/>
      <c r="J479" s="12">
        <f>IF(A479="","",(YEAR(A479)-YEAR(Paramètres!$B$4))*12+MONTH(A479)-MONTH(Paramètres!$B$4)+1)</f>
        <v/>
      </c>
      <c r="K479" s="12">
        <f>IF(D479="","",IFERROR(INDEX(Paramètres!$C$10:$C$45,MATCH(D479,Paramètres!$E$10:$E$45,0)),"?"))</f>
        <v/>
      </c>
      <c r="L479" s="12">
        <f>IF(A479="","",IF(AND(G479&lt;&gt;"",H479&lt;&gt;""),"Recette ET dépense",IF(D479="","Catégorie manquante",IF(K479="?","Catégorie inconnue",IF(OR(AND(K479="Produit",H479&lt;&gt;""),AND(K479="Charge",G479&lt;&gt;"")),"Sens inhabituel","")))))</f>
        <v/>
      </c>
    </row>
    <row r="480">
      <c r="A480" s="10" t="n"/>
      <c r="G480" s="11" t="n"/>
      <c r="H480" s="11" t="n"/>
      <c r="J480" s="12">
        <f>IF(A480="","",(YEAR(A480)-YEAR(Paramètres!$B$4))*12+MONTH(A480)-MONTH(Paramètres!$B$4)+1)</f>
        <v/>
      </c>
      <c r="K480" s="12">
        <f>IF(D480="","",IFERROR(INDEX(Paramètres!$C$10:$C$45,MATCH(D480,Paramètres!$E$10:$E$45,0)),"?"))</f>
        <v/>
      </c>
      <c r="L480" s="12">
        <f>IF(A480="","",IF(AND(G480&lt;&gt;"",H480&lt;&gt;""),"Recette ET dépense",IF(D480="","Catégorie manquante",IF(K480="?","Catégorie inconnue",IF(OR(AND(K480="Produit",H480&lt;&gt;""),AND(K480="Charge",G480&lt;&gt;"")),"Sens inhabituel","")))))</f>
        <v/>
      </c>
    </row>
    <row r="481">
      <c r="A481" s="10" t="n"/>
      <c r="G481" s="11" t="n"/>
      <c r="H481" s="11" t="n"/>
      <c r="J481" s="12">
        <f>IF(A481="","",(YEAR(A481)-YEAR(Paramètres!$B$4))*12+MONTH(A481)-MONTH(Paramètres!$B$4)+1)</f>
        <v/>
      </c>
      <c r="K481" s="12">
        <f>IF(D481="","",IFERROR(INDEX(Paramètres!$C$10:$C$45,MATCH(D481,Paramètres!$E$10:$E$45,0)),"?"))</f>
        <v/>
      </c>
      <c r="L481" s="12">
        <f>IF(A481="","",IF(AND(G481&lt;&gt;"",H481&lt;&gt;""),"Recette ET dépense",IF(D481="","Catégorie manquante",IF(K481="?","Catégorie inconnue",IF(OR(AND(K481="Produit",H481&lt;&gt;""),AND(K481="Charge",G481&lt;&gt;"")),"Sens inhabituel","")))))</f>
        <v/>
      </c>
    </row>
    <row r="482">
      <c r="A482" s="10" t="n"/>
      <c r="G482" s="11" t="n"/>
      <c r="H482" s="11" t="n"/>
      <c r="J482" s="12">
        <f>IF(A482="","",(YEAR(A482)-YEAR(Paramètres!$B$4))*12+MONTH(A482)-MONTH(Paramètres!$B$4)+1)</f>
        <v/>
      </c>
      <c r="K482" s="12">
        <f>IF(D482="","",IFERROR(INDEX(Paramètres!$C$10:$C$45,MATCH(D482,Paramètres!$E$10:$E$45,0)),"?"))</f>
        <v/>
      </c>
      <c r="L482" s="12">
        <f>IF(A482="","",IF(AND(G482&lt;&gt;"",H482&lt;&gt;""),"Recette ET dépense",IF(D482="","Catégorie manquante",IF(K482="?","Catégorie inconnue",IF(OR(AND(K482="Produit",H482&lt;&gt;""),AND(K482="Charge",G482&lt;&gt;"")),"Sens inhabituel","")))))</f>
        <v/>
      </c>
    </row>
    <row r="483">
      <c r="A483" s="10" t="n"/>
      <c r="G483" s="11" t="n"/>
      <c r="H483" s="11" t="n"/>
      <c r="J483" s="12">
        <f>IF(A483="","",(YEAR(A483)-YEAR(Paramètres!$B$4))*12+MONTH(A483)-MONTH(Paramètres!$B$4)+1)</f>
        <v/>
      </c>
      <c r="K483" s="12">
        <f>IF(D483="","",IFERROR(INDEX(Paramètres!$C$10:$C$45,MATCH(D483,Paramètres!$E$10:$E$45,0)),"?"))</f>
        <v/>
      </c>
      <c r="L483" s="12">
        <f>IF(A483="","",IF(AND(G483&lt;&gt;"",H483&lt;&gt;""),"Recette ET dépense",IF(D483="","Catégorie manquante",IF(K483="?","Catégorie inconnue",IF(OR(AND(K483="Produit",H483&lt;&gt;""),AND(K483="Charge",G483&lt;&gt;"")),"Sens inhabituel","")))))</f>
        <v/>
      </c>
    </row>
    <row r="484">
      <c r="A484" s="10" t="n"/>
      <c r="G484" s="11" t="n"/>
      <c r="H484" s="11" t="n"/>
      <c r="J484" s="12">
        <f>IF(A484="","",(YEAR(A484)-YEAR(Paramètres!$B$4))*12+MONTH(A484)-MONTH(Paramètres!$B$4)+1)</f>
        <v/>
      </c>
      <c r="K484" s="12">
        <f>IF(D484="","",IFERROR(INDEX(Paramètres!$C$10:$C$45,MATCH(D484,Paramètres!$E$10:$E$45,0)),"?"))</f>
        <v/>
      </c>
      <c r="L484" s="12">
        <f>IF(A484="","",IF(AND(G484&lt;&gt;"",H484&lt;&gt;""),"Recette ET dépense",IF(D484="","Catégorie manquante",IF(K484="?","Catégorie inconnue",IF(OR(AND(K484="Produit",H484&lt;&gt;""),AND(K484="Charge",G484&lt;&gt;"")),"Sens inhabituel","")))))</f>
        <v/>
      </c>
    </row>
    <row r="485">
      <c r="A485" s="10" t="n"/>
      <c r="G485" s="11" t="n"/>
      <c r="H485" s="11" t="n"/>
      <c r="J485" s="12">
        <f>IF(A485="","",(YEAR(A485)-YEAR(Paramètres!$B$4))*12+MONTH(A485)-MONTH(Paramètres!$B$4)+1)</f>
        <v/>
      </c>
      <c r="K485" s="12">
        <f>IF(D485="","",IFERROR(INDEX(Paramètres!$C$10:$C$45,MATCH(D485,Paramètres!$E$10:$E$45,0)),"?"))</f>
        <v/>
      </c>
      <c r="L485" s="12">
        <f>IF(A485="","",IF(AND(G485&lt;&gt;"",H485&lt;&gt;""),"Recette ET dépense",IF(D485="","Catégorie manquante",IF(K485="?","Catégorie inconnue",IF(OR(AND(K485="Produit",H485&lt;&gt;""),AND(K485="Charge",G485&lt;&gt;"")),"Sens inhabituel","")))))</f>
        <v/>
      </c>
    </row>
    <row r="486">
      <c r="A486" s="10" t="n"/>
      <c r="G486" s="11" t="n"/>
      <c r="H486" s="11" t="n"/>
      <c r="J486" s="12">
        <f>IF(A486="","",(YEAR(A486)-YEAR(Paramètres!$B$4))*12+MONTH(A486)-MONTH(Paramètres!$B$4)+1)</f>
        <v/>
      </c>
      <c r="K486" s="12">
        <f>IF(D486="","",IFERROR(INDEX(Paramètres!$C$10:$C$45,MATCH(D486,Paramètres!$E$10:$E$45,0)),"?"))</f>
        <v/>
      </c>
      <c r="L486" s="12">
        <f>IF(A486="","",IF(AND(G486&lt;&gt;"",H486&lt;&gt;""),"Recette ET dépense",IF(D486="","Catégorie manquante",IF(K486="?","Catégorie inconnue",IF(OR(AND(K486="Produit",H486&lt;&gt;""),AND(K486="Charge",G486&lt;&gt;"")),"Sens inhabituel","")))))</f>
        <v/>
      </c>
    </row>
    <row r="487">
      <c r="A487" s="10" t="n"/>
      <c r="G487" s="11" t="n"/>
      <c r="H487" s="11" t="n"/>
      <c r="J487" s="12">
        <f>IF(A487="","",(YEAR(A487)-YEAR(Paramètres!$B$4))*12+MONTH(A487)-MONTH(Paramètres!$B$4)+1)</f>
        <v/>
      </c>
      <c r="K487" s="12">
        <f>IF(D487="","",IFERROR(INDEX(Paramètres!$C$10:$C$45,MATCH(D487,Paramètres!$E$10:$E$45,0)),"?"))</f>
        <v/>
      </c>
      <c r="L487" s="12">
        <f>IF(A487="","",IF(AND(G487&lt;&gt;"",H487&lt;&gt;""),"Recette ET dépense",IF(D487="","Catégorie manquante",IF(K487="?","Catégorie inconnue",IF(OR(AND(K487="Produit",H487&lt;&gt;""),AND(K487="Charge",G487&lt;&gt;"")),"Sens inhabituel","")))))</f>
        <v/>
      </c>
    </row>
    <row r="488">
      <c r="A488" s="10" t="n"/>
      <c r="G488" s="11" t="n"/>
      <c r="H488" s="11" t="n"/>
      <c r="J488" s="12">
        <f>IF(A488="","",(YEAR(A488)-YEAR(Paramètres!$B$4))*12+MONTH(A488)-MONTH(Paramètres!$B$4)+1)</f>
        <v/>
      </c>
      <c r="K488" s="12">
        <f>IF(D488="","",IFERROR(INDEX(Paramètres!$C$10:$C$45,MATCH(D488,Paramètres!$E$10:$E$45,0)),"?"))</f>
        <v/>
      </c>
      <c r="L488" s="12">
        <f>IF(A488="","",IF(AND(G488&lt;&gt;"",H488&lt;&gt;""),"Recette ET dépense",IF(D488="","Catégorie manquante",IF(K488="?","Catégorie inconnue",IF(OR(AND(K488="Produit",H488&lt;&gt;""),AND(K488="Charge",G488&lt;&gt;"")),"Sens inhabituel","")))))</f>
        <v/>
      </c>
    </row>
    <row r="489">
      <c r="A489" s="10" t="n"/>
      <c r="G489" s="11" t="n"/>
      <c r="H489" s="11" t="n"/>
      <c r="J489" s="12">
        <f>IF(A489="","",(YEAR(A489)-YEAR(Paramètres!$B$4))*12+MONTH(A489)-MONTH(Paramètres!$B$4)+1)</f>
        <v/>
      </c>
      <c r="K489" s="12">
        <f>IF(D489="","",IFERROR(INDEX(Paramètres!$C$10:$C$45,MATCH(D489,Paramètres!$E$10:$E$45,0)),"?"))</f>
        <v/>
      </c>
      <c r="L489" s="12">
        <f>IF(A489="","",IF(AND(G489&lt;&gt;"",H489&lt;&gt;""),"Recette ET dépense",IF(D489="","Catégorie manquante",IF(K489="?","Catégorie inconnue",IF(OR(AND(K489="Produit",H489&lt;&gt;""),AND(K489="Charge",G489&lt;&gt;"")),"Sens inhabituel","")))))</f>
        <v/>
      </c>
    </row>
    <row r="490">
      <c r="A490" s="10" t="n"/>
      <c r="G490" s="11" t="n"/>
      <c r="H490" s="11" t="n"/>
      <c r="J490" s="12">
        <f>IF(A490="","",(YEAR(A490)-YEAR(Paramètres!$B$4))*12+MONTH(A490)-MONTH(Paramètres!$B$4)+1)</f>
        <v/>
      </c>
      <c r="K490" s="12">
        <f>IF(D490="","",IFERROR(INDEX(Paramètres!$C$10:$C$45,MATCH(D490,Paramètres!$E$10:$E$45,0)),"?"))</f>
        <v/>
      </c>
      <c r="L490" s="12">
        <f>IF(A490="","",IF(AND(G490&lt;&gt;"",H490&lt;&gt;""),"Recette ET dépense",IF(D490="","Catégorie manquante",IF(K490="?","Catégorie inconnue",IF(OR(AND(K490="Produit",H490&lt;&gt;""),AND(K490="Charge",G490&lt;&gt;"")),"Sens inhabituel","")))))</f>
        <v/>
      </c>
    </row>
    <row r="491">
      <c r="A491" s="10" t="n"/>
      <c r="G491" s="11" t="n"/>
      <c r="H491" s="11" t="n"/>
      <c r="J491" s="12">
        <f>IF(A491="","",(YEAR(A491)-YEAR(Paramètres!$B$4))*12+MONTH(A491)-MONTH(Paramètres!$B$4)+1)</f>
        <v/>
      </c>
      <c r="K491" s="12">
        <f>IF(D491="","",IFERROR(INDEX(Paramètres!$C$10:$C$45,MATCH(D491,Paramètres!$E$10:$E$45,0)),"?"))</f>
        <v/>
      </c>
      <c r="L491" s="12">
        <f>IF(A491="","",IF(AND(G491&lt;&gt;"",H491&lt;&gt;""),"Recette ET dépense",IF(D491="","Catégorie manquante",IF(K491="?","Catégorie inconnue",IF(OR(AND(K491="Produit",H491&lt;&gt;""),AND(K491="Charge",G491&lt;&gt;"")),"Sens inhabituel","")))))</f>
        <v/>
      </c>
    </row>
    <row r="492">
      <c r="A492" s="10" t="n"/>
      <c r="G492" s="11" t="n"/>
      <c r="H492" s="11" t="n"/>
      <c r="J492" s="12">
        <f>IF(A492="","",(YEAR(A492)-YEAR(Paramètres!$B$4))*12+MONTH(A492)-MONTH(Paramètres!$B$4)+1)</f>
        <v/>
      </c>
      <c r="K492" s="12">
        <f>IF(D492="","",IFERROR(INDEX(Paramètres!$C$10:$C$45,MATCH(D492,Paramètres!$E$10:$E$45,0)),"?"))</f>
        <v/>
      </c>
      <c r="L492" s="12">
        <f>IF(A492="","",IF(AND(G492&lt;&gt;"",H492&lt;&gt;""),"Recette ET dépense",IF(D492="","Catégorie manquante",IF(K492="?","Catégorie inconnue",IF(OR(AND(K492="Produit",H492&lt;&gt;""),AND(K492="Charge",G492&lt;&gt;"")),"Sens inhabituel","")))))</f>
        <v/>
      </c>
    </row>
    <row r="493">
      <c r="A493" s="10" t="n"/>
      <c r="G493" s="11" t="n"/>
      <c r="H493" s="11" t="n"/>
      <c r="J493" s="12">
        <f>IF(A493="","",(YEAR(A493)-YEAR(Paramètres!$B$4))*12+MONTH(A493)-MONTH(Paramètres!$B$4)+1)</f>
        <v/>
      </c>
      <c r="K493" s="12">
        <f>IF(D493="","",IFERROR(INDEX(Paramètres!$C$10:$C$45,MATCH(D493,Paramètres!$E$10:$E$45,0)),"?"))</f>
        <v/>
      </c>
      <c r="L493" s="12">
        <f>IF(A493="","",IF(AND(G493&lt;&gt;"",H493&lt;&gt;""),"Recette ET dépense",IF(D493="","Catégorie manquante",IF(K493="?","Catégorie inconnue",IF(OR(AND(K493="Produit",H493&lt;&gt;""),AND(K493="Charge",G493&lt;&gt;"")),"Sens inhabituel","")))))</f>
        <v/>
      </c>
    </row>
    <row r="494">
      <c r="A494" s="10" t="n"/>
      <c r="G494" s="11" t="n"/>
      <c r="H494" s="11" t="n"/>
      <c r="J494" s="12">
        <f>IF(A494="","",(YEAR(A494)-YEAR(Paramètres!$B$4))*12+MONTH(A494)-MONTH(Paramètres!$B$4)+1)</f>
        <v/>
      </c>
      <c r="K494" s="12">
        <f>IF(D494="","",IFERROR(INDEX(Paramètres!$C$10:$C$45,MATCH(D494,Paramètres!$E$10:$E$45,0)),"?"))</f>
        <v/>
      </c>
      <c r="L494" s="12">
        <f>IF(A494="","",IF(AND(G494&lt;&gt;"",H494&lt;&gt;""),"Recette ET dépense",IF(D494="","Catégorie manquante",IF(K494="?","Catégorie inconnue",IF(OR(AND(K494="Produit",H494&lt;&gt;""),AND(K494="Charge",G494&lt;&gt;"")),"Sens inhabituel","")))))</f>
        <v/>
      </c>
    </row>
    <row r="495">
      <c r="A495" s="10" t="n"/>
      <c r="G495" s="11" t="n"/>
      <c r="H495" s="11" t="n"/>
      <c r="J495" s="12">
        <f>IF(A495="","",(YEAR(A495)-YEAR(Paramètres!$B$4))*12+MONTH(A495)-MONTH(Paramètres!$B$4)+1)</f>
        <v/>
      </c>
      <c r="K495" s="12">
        <f>IF(D495="","",IFERROR(INDEX(Paramètres!$C$10:$C$45,MATCH(D495,Paramètres!$E$10:$E$45,0)),"?"))</f>
        <v/>
      </c>
      <c r="L495" s="12">
        <f>IF(A495="","",IF(AND(G495&lt;&gt;"",H495&lt;&gt;""),"Recette ET dépense",IF(D495="","Catégorie manquante",IF(K495="?","Catégorie inconnue",IF(OR(AND(K495="Produit",H495&lt;&gt;""),AND(K495="Charge",G495&lt;&gt;"")),"Sens inhabituel","")))))</f>
        <v/>
      </c>
    </row>
    <row r="496">
      <c r="A496" s="10" t="n"/>
      <c r="G496" s="11" t="n"/>
      <c r="H496" s="11" t="n"/>
      <c r="J496" s="12">
        <f>IF(A496="","",(YEAR(A496)-YEAR(Paramètres!$B$4))*12+MONTH(A496)-MONTH(Paramètres!$B$4)+1)</f>
        <v/>
      </c>
      <c r="K496" s="12">
        <f>IF(D496="","",IFERROR(INDEX(Paramètres!$C$10:$C$45,MATCH(D496,Paramètres!$E$10:$E$45,0)),"?"))</f>
        <v/>
      </c>
      <c r="L496" s="12">
        <f>IF(A496="","",IF(AND(G496&lt;&gt;"",H496&lt;&gt;""),"Recette ET dépense",IF(D496="","Catégorie manquante",IF(K496="?","Catégorie inconnue",IF(OR(AND(K496="Produit",H496&lt;&gt;""),AND(K496="Charge",G496&lt;&gt;"")),"Sens inhabituel","")))))</f>
        <v/>
      </c>
    </row>
    <row r="497">
      <c r="A497" s="10" t="n"/>
      <c r="G497" s="11" t="n"/>
      <c r="H497" s="11" t="n"/>
      <c r="J497" s="12">
        <f>IF(A497="","",(YEAR(A497)-YEAR(Paramètres!$B$4))*12+MONTH(A497)-MONTH(Paramètres!$B$4)+1)</f>
        <v/>
      </c>
      <c r="K497" s="12">
        <f>IF(D497="","",IFERROR(INDEX(Paramètres!$C$10:$C$45,MATCH(D497,Paramètres!$E$10:$E$45,0)),"?"))</f>
        <v/>
      </c>
      <c r="L497" s="12">
        <f>IF(A497="","",IF(AND(G497&lt;&gt;"",H497&lt;&gt;""),"Recette ET dépense",IF(D497="","Catégorie manquante",IF(K497="?","Catégorie inconnue",IF(OR(AND(K497="Produit",H497&lt;&gt;""),AND(K497="Charge",G497&lt;&gt;"")),"Sens inhabituel","")))))</f>
        <v/>
      </c>
    </row>
    <row r="498">
      <c r="A498" s="10" t="n"/>
      <c r="G498" s="11" t="n"/>
      <c r="H498" s="11" t="n"/>
      <c r="J498" s="12">
        <f>IF(A498="","",(YEAR(A498)-YEAR(Paramètres!$B$4))*12+MONTH(A498)-MONTH(Paramètres!$B$4)+1)</f>
        <v/>
      </c>
      <c r="K498" s="12">
        <f>IF(D498="","",IFERROR(INDEX(Paramètres!$C$10:$C$45,MATCH(D498,Paramètres!$E$10:$E$45,0)),"?"))</f>
        <v/>
      </c>
      <c r="L498" s="12">
        <f>IF(A498="","",IF(AND(G498&lt;&gt;"",H498&lt;&gt;""),"Recette ET dépense",IF(D498="","Catégorie manquante",IF(K498="?","Catégorie inconnue",IF(OR(AND(K498="Produit",H498&lt;&gt;""),AND(K498="Charge",G498&lt;&gt;"")),"Sens inhabituel","")))))</f>
        <v/>
      </c>
    </row>
    <row r="499">
      <c r="A499" s="10" t="n"/>
      <c r="G499" s="11" t="n"/>
      <c r="H499" s="11" t="n"/>
      <c r="J499" s="12">
        <f>IF(A499="","",(YEAR(A499)-YEAR(Paramètres!$B$4))*12+MONTH(A499)-MONTH(Paramètres!$B$4)+1)</f>
        <v/>
      </c>
      <c r="K499" s="12">
        <f>IF(D499="","",IFERROR(INDEX(Paramètres!$C$10:$C$45,MATCH(D499,Paramètres!$E$10:$E$45,0)),"?"))</f>
        <v/>
      </c>
      <c r="L499" s="12">
        <f>IF(A499="","",IF(AND(G499&lt;&gt;"",H499&lt;&gt;""),"Recette ET dépense",IF(D499="","Catégorie manquante",IF(K499="?","Catégorie inconnue",IF(OR(AND(K499="Produit",H499&lt;&gt;""),AND(K499="Charge",G499&lt;&gt;"")),"Sens inhabituel","")))))</f>
        <v/>
      </c>
    </row>
    <row r="500">
      <c r="A500" s="10" t="n"/>
      <c r="G500" s="11" t="n"/>
      <c r="H500" s="11" t="n"/>
      <c r="J500" s="12">
        <f>IF(A500="","",(YEAR(A500)-YEAR(Paramètres!$B$4))*12+MONTH(A500)-MONTH(Paramètres!$B$4)+1)</f>
        <v/>
      </c>
      <c r="K500" s="12">
        <f>IF(D500="","",IFERROR(INDEX(Paramètres!$C$10:$C$45,MATCH(D500,Paramètres!$E$10:$E$45,0)),"?"))</f>
        <v/>
      </c>
      <c r="L500" s="12">
        <f>IF(A500="","",IF(AND(G500&lt;&gt;"",H500&lt;&gt;""),"Recette ET dépense",IF(D500="","Catégorie manquante",IF(K500="?","Catégorie inconnue",IF(OR(AND(K500="Produit",H500&lt;&gt;""),AND(K500="Charge",G500&lt;&gt;"")),"Sens inhabituel","")))))</f>
        <v/>
      </c>
    </row>
    <row r="501">
      <c r="A501" s="10" t="n"/>
      <c r="G501" s="11" t="n"/>
      <c r="H501" s="11" t="n"/>
      <c r="J501" s="12">
        <f>IF(A501="","",(YEAR(A501)-YEAR(Paramètres!$B$4))*12+MONTH(A501)-MONTH(Paramètres!$B$4)+1)</f>
        <v/>
      </c>
      <c r="K501" s="12">
        <f>IF(D501="","",IFERROR(INDEX(Paramètres!$C$10:$C$45,MATCH(D501,Paramètres!$E$10:$E$45,0)),"?"))</f>
        <v/>
      </c>
      <c r="L501" s="12">
        <f>IF(A501="","",IF(AND(G501&lt;&gt;"",H501&lt;&gt;""),"Recette ET dépense",IF(D501="","Catégorie manquante",IF(K501="?","Catégorie inconnue",IF(OR(AND(K501="Produit",H501&lt;&gt;""),AND(K501="Charge",G501&lt;&gt;"")),"Sens inhabituel","")))))</f>
        <v/>
      </c>
    </row>
    <row r="502">
      <c r="A502" s="10" t="n"/>
      <c r="G502" s="11" t="n"/>
      <c r="H502" s="11" t="n"/>
      <c r="J502" s="12">
        <f>IF(A502="","",(YEAR(A502)-YEAR(Paramètres!$B$4))*12+MONTH(A502)-MONTH(Paramètres!$B$4)+1)</f>
        <v/>
      </c>
      <c r="K502" s="12">
        <f>IF(D502="","",IFERROR(INDEX(Paramètres!$C$10:$C$45,MATCH(D502,Paramètres!$E$10:$E$45,0)),"?"))</f>
        <v/>
      </c>
      <c r="L502" s="12">
        <f>IF(A502="","",IF(AND(G502&lt;&gt;"",H502&lt;&gt;""),"Recette ET dépense",IF(D502="","Catégorie manquante",IF(K502="?","Catégorie inconnue",IF(OR(AND(K502="Produit",H502&lt;&gt;""),AND(K502="Charge",G502&lt;&gt;"")),"Sens inhabituel","")))))</f>
        <v/>
      </c>
    </row>
    <row r="503">
      <c r="A503" s="10" t="n"/>
      <c r="G503" s="11" t="n"/>
      <c r="H503" s="11" t="n"/>
      <c r="J503" s="12">
        <f>IF(A503="","",(YEAR(A503)-YEAR(Paramètres!$B$4))*12+MONTH(A503)-MONTH(Paramètres!$B$4)+1)</f>
        <v/>
      </c>
      <c r="K503" s="12">
        <f>IF(D503="","",IFERROR(INDEX(Paramètres!$C$10:$C$45,MATCH(D503,Paramètres!$E$10:$E$45,0)),"?"))</f>
        <v/>
      </c>
      <c r="L503" s="12">
        <f>IF(A503="","",IF(AND(G503&lt;&gt;"",H503&lt;&gt;""),"Recette ET dépense",IF(D503="","Catégorie manquante",IF(K503="?","Catégorie inconnue",IF(OR(AND(K503="Produit",H503&lt;&gt;""),AND(K503="Charge",G503&lt;&gt;"")),"Sens inhabituel","")))))</f>
        <v/>
      </c>
    </row>
    <row r="504">
      <c r="A504" s="10" t="n"/>
      <c r="G504" s="11" t="n"/>
      <c r="H504" s="11" t="n"/>
      <c r="J504" s="12">
        <f>IF(A504="","",(YEAR(A504)-YEAR(Paramètres!$B$4))*12+MONTH(A504)-MONTH(Paramètres!$B$4)+1)</f>
        <v/>
      </c>
      <c r="K504" s="12">
        <f>IF(D504="","",IFERROR(INDEX(Paramètres!$C$10:$C$45,MATCH(D504,Paramètres!$E$10:$E$45,0)),"?"))</f>
        <v/>
      </c>
      <c r="L504" s="12">
        <f>IF(A504="","",IF(AND(G504&lt;&gt;"",H504&lt;&gt;""),"Recette ET dépense",IF(D504="","Catégorie manquante",IF(K504="?","Catégorie inconnue",IF(OR(AND(K504="Produit",H504&lt;&gt;""),AND(K504="Charge",G504&lt;&gt;"")),"Sens inhabituel","")))))</f>
        <v/>
      </c>
    </row>
  </sheetData>
  <autoFilter ref="A4:L504"/>
  <dataValidations count="4">
    <dataValidation sqref="D5:D504" showDropDown="0" showInputMessage="0" showErrorMessage="0" allowBlank="1" type="list">
      <formula1>=Paramètres!$E$10:$E$45</formula1>
    </dataValidation>
    <dataValidation sqref="E5:E504" showDropDown="0" showInputMessage="0" showErrorMessage="0" allowBlank="1" type="list">
      <formula1>=Paramètres!$G$10:$G$25</formula1>
    </dataValidation>
    <dataValidation sqref="F5:F504" showDropDown="0" showInputMessage="0" showErrorMessage="0" allowBlank="1" type="list">
      <formula1>"Banque,Caisse"</formula1>
    </dataValidation>
    <dataValidation sqref="I5:I504" showDropDown="0" showInputMessage="0" showErrorMessage="0" allowBlank="1" type="list">
      <formula1>"O"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4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52" customWidth="1" min="1" max="1"/>
    <col width="9" customWidth="1" min="2" max="2"/>
    <col width="3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4" customWidth="1" min="16" max="16"/>
  </cols>
  <sheetData>
    <row r="1">
      <c r="A1" s="1" t="inlineStr">
        <is>
          <t>Synthèse mensuelle par catégorie</t>
        </is>
      </c>
    </row>
    <row r="2">
      <c r="A2" s="2" t="inlineStr">
        <is>
          <t>Montants nets : une charge remboursée diminue la charge, un produit restitué diminue le produit.</t>
        </is>
      </c>
    </row>
    <row r="3">
      <c r="D3" s="13" t="n">
        <v>1</v>
      </c>
      <c r="E3" s="13" t="n">
        <v>2</v>
      </c>
      <c r="F3" s="13" t="n">
        <v>3</v>
      </c>
      <c r="G3" s="13" t="n">
        <v>4</v>
      </c>
      <c r="H3" s="13" t="n">
        <v>5</v>
      </c>
      <c r="I3" s="13" t="n">
        <v>6</v>
      </c>
      <c r="J3" s="13" t="n">
        <v>7</v>
      </c>
      <c r="K3" s="13" t="n">
        <v>8</v>
      </c>
      <c r="L3" s="13" t="n">
        <v>9</v>
      </c>
      <c r="M3" s="13" t="n">
        <v>10</v>
      </c>
      <c r="N3" s="13" t="n">
        <v>11</v>
      </c>
      <c r="O3" s="13" t="n">
        <v>12</v>
      </c>
    </row>
    <row r="4" ht="30" customHeight="1">
      <c r="A4" s="9" t="inlineStr">
        <is>
          <t>Catégorie</t>
        </is>
      </c>
      <c r="B4" s="9" t="inlineStr">
        <is>
          <t>Sens</t>
        </is>
      </c>
      <c r="C4" s="9" t="inlineStr">
        <is>
          <t>Rubrique</t>
        </is>
      </c>
      <c r="D4" s="14">
        <f>DATE(YEAR(Paramètres!$B$4),MONTH(Paramètres!$B$4)+D3-1,1)</f>
        <v/>
      </c>
      <c r="E4" s="14">
        <f>DATE(YEAR(Paramètres!$B$4),MONTH(Paramètres!$B$4)+E3-1,1)</f>
        <v/>
      </c>
      <c r="F4" s="14">
        <f>DATE(YEAR(Paramètres!$B$4),MONTH(Paramètres!$B$4)+F3-1,1)</f>
        <v/>
      </c>
      <c r="G4" s="14">
        <f>DATE(YEAR(Paramètres!$B$4),MONTH(Paramètres!$B$4)+G3-1,1)</f>
        <v/>
      </c>
      <c r="H4" s="14">
        <f>DATE(YEAR(Paramètres!$B$4),MONTH(Paramètres!$B$4)+H3-1,1)</f>
        <v/>
      </c>
      <c r="I4" s="14">
        <f>DATE(YEAR(Paramètres!$B$4),MONTH(Paramètres!$B$4)+I3-1,1)</f>
        <v/>
      </c>
      <c r="J4" s="14">
        <f>DATE(YEAR(Paramètres!$B$4),MONTH(Paramètres!$B$4)+J3-1,1)</f>
        <v/>
      </c>
      <c r="K4" s="14">
        <f>DATE(YEAR(Paramètres!$B$4),MONTH(Paramètres!$B$4)+K3-1,1)</f>
        <v/>
      </c>
      <c r="L4" s="14">
        <f>DATE(YEAR(Paramètres!$B$4),MONTH(Paramètres!$B$4)+L3-1,1)</f>
        <v/>
      </c>
      <c r="M4" s="14">
        <f>DATE(YEAR(Paramètres!$B$4),MONTH(Paramètres!$B$4)+M3-1,1)</f>
        <v/>
      </c>
      <c r="N4" s="14">
        <f>DATE(YEAR(Paramètres!$B$4),MONTH(Paramètres!$B$4)+N3-1,1)</f>
        <v/>
      </c>
      <c r="O4" s="14">
        <f>DATE(YEAR(Paramètres!$B$4),MONTH(Paramètres!$B$4)+O3-1,1)</f>
        <v/>
      </c>
      <c r="P4" s="9" t="inlineStr">
        <is>
          <t>Total exercice</t>
        </is>
      </c>
    </row>
    <row r="5">
      <c r="A5">
        <f>IF(Paramètres!$E$10="","",Paramètres!$E$10)</f>
        <v/>
      </c>
      <c r="B5">
        <f>IF(Paramètres!$A$10="","",Paramètres!$C$10)</f>
        <v/>
      </c>
      <c r="C5">
        <f>IF(Paramètres!$A$10="","",Paramètres!$D$10)</f>
        <v/>
      </c>
      <c r="D5" s="15">
        <f>IF(OR($A5="",$B5="Interne"),"",IF($B5="Produit",SUMIFS(Journal!$G$5:$G$504,Journal!$D$5:$D$504,$A5,Journal!$J$5:$J$504,D$3)-SUMIFS(Journal!$H$5:$H$504,Journal!$D$5:$D$504,$A5,Journal!$J$5:$J$504,D$3),SUMIFS(Journal!$H$5:$H$504,Journal!$D$5:$D$504,$A5,Journal!$J$5:$J$504,D$3)-SUMIFS(Journal!$G$5:$G$504,Journal!$D$5:$D$504,$A5,Journal!$J$5:$J$504,D$3)))</f>
        <v/>
      </c>
      <c r="E5" s="15">
        <f>IF(OR($A5="",$B5="Interne"),"",IF($B5="Produit",SUMIFS(Journal!$G$5:$G$504,Journal!$D$5:$D$504,$A5,Journal!$J$5:$J$504,E$3)-SUMIFS(Journal!$H$5:$H$504,Journal!$D$5:$D$504,$A5,Journal!$J$5:$J$504,E$3),SUMIFS(Journal!$H$5:$H$504,Journal!$D$5:$D$504,$A5,Journal!$J$5:$J$504,E$3)-SUMIFS(Journal!$G$5:$G$504,Journal!$D$5:$D$504,$A5,Journal!$J$5:$J$504,E$3)))</f>
        <v/>
      </c>
      <c r="F5" s="15">
        <f>IF(OR($A5="",$B5="Interne"),"",IF($B5="Produit",SUMIFS(Journal!$G$5:$G$504,Journal!$D$5:$D$504,$A5,Journal!$J$5:$J$504,F$3)-SUMIFS(Journal!$H$5:$H$504,Journal!$D$5:$D$504,$A5,Journal!$J$5:$J$504,F$3),SUMIFS(Journal!$H$5:$H$504,Journal!$D$5:$D$504,$A5,Journal!$J$5:$J$504,F$3)-SUMIFS(Journal!$G$5:$G$504,Journal!$D$5:$D$504,$A5,Journal!$J$5:$J$504,F$3)))</f>
        <v/>
      </c>
      <c r="G5" s="15">
        <f>IF(OR($A5="",$B5="Interne"),"",IF($B5="Produit",SUMIFS(Journal!$G$5:$G$504,Journal!$D$5:$D$504,$A5,Journal!$J$5:$J$504,G$3)-SUMIFS(Journal!$H$5:$H$504,Journal!$D$5:$D$504,$A5,Journal!$J$5:$J$504,G$3),SUMIFS(Journal!$H$5:$H$504,Journal!$D$5:$D$504,$A5,Journal!$J$5:$J$504,G$3)-SUMIFS(Journal!$G$5:$G$504,Journal!$D$5:$D$504,$A5,Journal!$J$5:$J$504,G$3)))</f>
        <v/>
      </c>
      <c r="H5" s="15">
        <f>IF(OR($A5="",$B5="Interne"),"",IF($B5="Produit",SUMIFS(Journal!$G$5:$G$504,Journal!$D$5:$D$504,$A5,Journal!$J$5:$J$504,H$3)-SUMIFS(Journal!$H$5:$H$504,Journal!$D$5:$D$504,$A5,Journal!$J$5:$J$504,H$3),SUMIFS(Journal!$H$5:$H$504,Journal!$D$5:$D$504,$A5,Journal!$J$5:$J$504,H$3)-SUMIFS(Journal!$G$5:$G$504,Journal!$D$5:$D$504,$A5,Journal!$J$5:$J$504,H$3)))</f>
        <v/>
      </c>
      <c r="I5" s="15">
        <f>IF(OR($A5="",$B5="Interne"),"",IF($B5="Produit",SUMIFS(Journal!$G$5:$G$504,Journal!$D$5:$D$504,$A5,Journal!$J$5:$J$504,I$3)-SUMIFS(Journal!$H$5:$H$504,Journal!$D$5:$D$504,$A5,Journal!$J$5:$J$504,I$3),SUMIFS(Journal!$H$5:$H$504,Journal!$D$5:$D$504,$A5,Journal!$J$5:$J$504,I$3)-SUMIFS(Journal!$G$5:$G$504,Journal!$D$5:$D$504,$A5,Journal!$J$5:$J$504,I$3)))</f>
        <v/>
      </c>
      <c r="J5" s="15">
        <f>IF(OR($A5="",$B5="Interne"),"",IF($B5="Produit",SUMIFS(Journal!$G$5:$G$504,Journal!$D$5:$D$504,$A5,Journal!$J$5:$J$504,J$3)-SUMIFS(Journal!$H$5:$H$504,Journal!$D$5:$D$504,$A5,Journal!$J$5:$J$504,J$3),SUMIFS(Journal!$H$5:$H$504,Journal!$D$5:$D$504,$A5,Journal!$J$5:$J$504,J$3)-SUMIFS(Journal!$G$5:$G$504,Journal!$D$5:$D$504,$A5,Journal!$J$5:$J$504,J$3)))</f>
        <v/>
      </c>
      <c r="K5" s="15">
        <f>IF(OR($A5="",$B5="Interne"),"",IF($B5="Produit",SUMIFS(Journal!$G$5:$G$504,Journal!$D$5:$D$504,$A5,Journal!$J$5:$J$504,K$3)-SUMIFS(Journal!$H$5:$H$504,Journal!$D$5:$D$504,$A5,Journal!$J$5:$J$504,K$3),SUMIFS(Journal!$H$5:$H$504,Journal!$D$5:$D$504,$A5,Journal!$J$5:$J$504,K$3)-SUMIFS(Journal!$G$5:$G$504,Journal!$D$5:$D$504,$A5,Journal!$J$5:$J$504,K$3)))</f>
        <v/>
      </c>
      <c r="L5" s="15">
        <f>IF(OR($A5="",$B5="Interne"),"",IF($B5="Produit",SUMIFS(Journal!$G$5:$G$504,Journal!$D$5:$D$504,$A5,Journal!$J$5:$J$504,L$3)-SUMIFS(Journal!$H$5:$H$504,Journal!$D$5:$D$504,$A5,Journal!$J$5:$J$504,L$3),SUMIFS(Journal!$H$5:$H$504,Journal!$D$5:$D$504,$A5,Journal!$J$5:$J$504,L$3)-SUMIFS(Journal!$G$5:$G$504,Journal!$D$5:$D$504,$A5,Journal!$J$5:$J$504,L$3)))</f>
        <v/>
      </c>
      <c r="M5" s="15">
        <f>IF(OR($A5="",$B5="Interne"),"",IF($B5="Produit",SUMIFS(Journal!$G$5:$G$504,Journal!$D$5:$D$504,$A5,Journal!$J$5:$J$504,M$3)-SUMIFS(Journal!$H$5:$H$504,Journal!$D$5:$D$504,$A5,Journal!$J$5:$J$504,M$3),SUMIFS(Journal!$H$5:$H$504,Journal!$D$5:$D$504,$A5,Journal!$J$5:$J$504,M$3)-SUMIFS(Journal!$G$5:$G$504,Journal!$D$5:$D$504,$A5,Journal!$J$5:$J$504,M$3)))</f>
        <v/>
      </c>
      <c r="N5" s="15">
        <f>IF(OR($A5="",$B5="Interne"),"",IF($B5="Produit",SUMIFS(Journal!$G$5:$G$504,Journal!$D$5:$D$504,$A5,Journal!$J$5:$J$504,N$3)-SUMIFS(Journal!$H$5:$H$504,Journal!$D$5:$D$504,$A5,Journal!$J$5:$J$504,N$3),SUMIFS(Journal!$H$5:$H$504,Journal!$D$5:$D$504,$A5,Journal!$J$5:$J$504,N$3)-SUMIFS(Journal!$G$5:$G$504,Journal!$D$5:$D$504,$A5,Journal!$J$5:$J$504,N$3)))</f>
        <v/>
      </c>
      <c r="O5" s="15">
        <f>IF(OR($A5="",$B5="Interne"),"",IF($B5="Produit",SUMIFS(Journal!$G$5:$G$504,Journal!$D$5:$D$504,$A5,Journal!$J$5:$J$504,O$3)-SUMIFS(Journal!$H$5:$H$504,Journal!$D$5:$D$504,$A5,Journal!$J$5:$J$504,O$3),SUMIFS(Journal!$H$5:$H$504,Journal!$D$5:$D$504,$A5,Journal!$J$5:$J$504,O$3)-SUMIFS(Journal!$G$5:$G$504,Journal!$D$5:$D$504,$A5,Journal!$J$5:$J$504,O$3)))</f>
        <v/>
      </c>
      <c r="P5" s="16">
        <f>IF(OR($A5="",$B5="Interne"),"",SUM(D5:O5))</f>
        <v/>
      </c>
    </row>
    <row r="6">
      <c r="A6">
        <f>IF(Paramètres!$E$11="","",Paramètres!$E$11)</f>
        <v/>
      </c>
      <c r="B6">
        <f>IF(Paramètres!$A$11="","",Paramètres!$C$11)</f>
        <v/>
      </c>
      <c r="C6">
        <f>IF(Paramètres!$A$11="","",Paramètres!$D$11)</f>
        <v/>
      </c>
      <c r="D6" s="15">
        <f>IF(OR($A6="",$B6="Interne"),"",IF($B6="Produit",SUMIFS(Journal!$G$5:$G$504,Journal!$D$5:$D$504,$A6,Journal!$J$5:$J$504,D$3)-SUMIFS(Journal!$H$5:$H$504,Journal!$D$5:$D$504,$A6,Journal!$J$5:$J$504,D$3),SUMIFS(Journal!$H$5:$H$504,Journal!$D$5:$D$504,$A6,Journal!$J$5:$J$504,D$3)-SUMIFS(Journal!$G$5:$G$504,Journal!$D$5:$D$504,$A6,Journal!$J$5:$J$504,D$3)))</f>
        <v/>
      </c>
      <c r="E6" s="15">
        <f>IF(OR($A6="",$B6="Interne"),"",IF($B6="Produit",SUMIFS(Journal!$G$5:$G$504,Journal!$D$5:$D$504,$A6,Journal!$J$5:$J$504,E$3)-SUMIFS(Journal!$H$5:$H$504,Journal!$D$5:$D$504,$A6,Journal!$J$5:$J$504,E$3),SUMIFS(Journal!$H$5:$H$504,Journal!$D$5:$D$504,$A6,Journal!$J$5:$J$504,E$3)-SUMIFS(Journal!$G$5:$G$504,Journal!$D$5:$D$504,$A6,Journal!$J$5:$J$504,E$3)))</f>
        <v/>
      </c>
      <c r="F6" s="15">
        <f>IF(OR($A6="",$B6="Interne"),"",IF($B6="Produit",SUMIFS(Journal!$G$5:$G$504,Journal!$D$5:$D$504,$A6,Journal!$J$5:$J$504,F$3)-SUMIFS(Journal!$H$5:$H$504,Journal!$D$5:$D$504,$A6,Journal!$J$5:$J$504,F$3),SUMIFS(Journal!$H$5:$H$504,Journal!$D$5:$D$504,$A6,Journal!$J$5:$J$504,F$3)-SUMIFS(Journal!$G$5:$G$504,Journal!$D$5:$D$504,$A6,Journal!$J$5:$J$504,F$3)))</f>
        <v/>
      </c>
      <c r="G6" s="15">
        <f>IF(OR($A6="",$B6="Interne"),"",IF($B6="Produit",SUMIFS(Journal!$G$5:$G$504,Journal!$D$5:$D$504,$A6,Journal!$J$5:$J$504,G$3)-SUMIFS(Journal!$H$5:$H$504,Journal!$D$5:$D$504,$A6,Journal!$J$5:$J$504,G$3),SUMIFS(Journal!$H$5:$H$504,Journal!$D$5:$D$504,$A6,Journal!$J$5:$J$504,G$3)-SUMIFS(Journal!$G$5:$G$504,Journal!$D$5:$D$504,$A6,Journal!$J$5:$J$504,G$3)))</f>
        <v/>
      </c>
      <c r="H6" s="15">
        <f>IF(OR($A6="",$B6="Interne"),"",IF($B6="Produit",SUMIFS(Journal!$G$5:$G$504,Journal!$D$5:$D$504,$A6,Journal!$J$5:$J$504,H$3)-SUMIFS(Journal!$H$5:$H$504,Journal!$D$5:$D$504,$A6,Journal!$J$5:$J$504,H$3),SUMIFS(Journal!$H$5:$H$504,Journal!$D$5:$D$504,$A6,Journal!$J$5:$J$504,H$3)-SUMIFS(Journal!$G$5:$G$504,Journal!$D$5:$D$504,$A6,Journal!$J$5:$J$504,H$3)))</f>
        <v/>
      </c>
      <c r="I6" s="15">
        <f>IF(OR($A6="",$B6="Interne"),"",IF($B6="Produit",SUMIFS(Journal!$G$5:$G$504,Journal!$D$5:$D$504,$A6,Journal!$J$5:$J$504,I$3)-SUMIFS(Journal!$H$5:$H$504,Journal!$D$5:$D$504,$A6,Journal!$J$5:$J$504,I$3),SUMIFS(Journal!$H$5:$H$504,Journal!$D$5:$D$504,$A6,Journal!$J$5:$J$504,I$3)-SUMIFS(Journal!$G$5:$G$504,Journal!$D$5:$D$504,$A6,Journal!$J$5:$J$504,I$3)))</f>
        <v/>
      </c>
      <c r="J6" s="15">
        <f>IF(OR($A6="",$B6="Interne"),"",IF($B6="Produit",SUMIFS(Journal!$G$5:$G$504,Journal!$D$5:$D$504,$A6,Journal!$J$5:$J$504,J$3)-SUMIFS(Journal!$H$5:$H$504,Journal!$D$5:$D$504,$A6,Journal!$J$5:$J$504,J$3),SUMIFS(Journal!$H$5:$H$504,Journal!$D$5:$D$504,$A6,Journal!$J$5:$J$504,J$3)-SUMIFS(Journal!$G$5:$G$504,Journal!$D$5:$D$504,$A6,Journal!$J$5:$J$504,J$3)))</f>
        <v/>
      </c>
      <c r="K6" s="15">
        <f>IF(OR($A6="",$B6="Interne"),"",IF($B6="Produit",SUMIFS(Journal!$G$5:$G$504,Journal!$D$5:$D$504,$A6,Journal!$J$5:$J$504,K$3)-SUMIFS(Journal!$H$5:$H$504,Journal!$D$5:$D$504,$A6,Journal!$J$5:$J$504,K$3),SUMIFS(Journal!$H$5:$H$504,Journal!$D$5:$D$504,$A6,Journal!$J$5:$J$504,K$3)-SUMIFS(Journal!$G$5:$G$504,Journal!$D$5:$D$504,$A6,Journal!$J$5:$J$504,K$3)))</f>
        <v/>
      </c>
      <c r="L6" s="15">
        <f>IF(OR($A6="",$B6="Interne"),"",IF($B6="Produit",SUMIFS(Journal!$G$5:$G$504,Journal!$D$5:$D$504,$A6,Journal!$J$5:$J$504,L$3)-SUMIFS(Journal!$H$5:$H$504,Journal!$D$5:$D$504,$A6,Journal!$J$5:$J$504,L$3),SUMIFS(Journal!$H$5:$H$504,Journal!$D$5:$D$504,$A6,Journal!$J$5:$J$504,L$3)-SUMIFS(Journal!$G$5:$G$504,Journal!$D$5:$D$504,$A6,Journal!$J$5:$J$504,L$3)))</f>
        <v/>
      </c>
      <c r="M6" s="15">
        <f>IF(OR($A6="",$B6="Interne"),"",IF($B6="Produit",SUMIFS(Journal!$G$5:$G$504,Journal!$D$5:$D$504,$A6,Journal!$J$5:$J$504,M$3)-SUMIFS(Journal!$H$5:$H$504,Journal!$D$5:$D$504,$A6,Journal!$J$5:$J$504,M$3),SUMIFS(Journal!$H$5:$H$504,Journal!$D$5:$D$504,$A6,Journal!$J$5:$J$504,M$3)-SUMIFS(Journal!$G$5:$G$504,Journal!$D$5:$D$504,$A6,Journal!$J$5:$J$504,M$3)))</f>
        <v/>
      </c>
      <c r="N6" s="15">
        <f>IF(OR($A6="",$B6="Interne"),"",IF($B6="Produit",SUMIFS(Journal!$G$5:$G$504,Journal!$D$5:$D$504,$A6,Journal!$J$5:$J$504,N$3)-SUMIFS(Journal!$H$5:$H$504,Journal!$D$5:$D$504,$A6,Journal!$J$5:$J$504,N$3),SUMIFS(Journal!$H$5:$H$504,Journal!$D$5:$D$504,$A6,Journal!$J$5:$J$504,N$3)-SUMIFS(Journal!$G$5:$G$504,Journal!$D$5:$D$504,$A6,Journal!$J$5:$J$504,N$3)))</f>
        <v/>
      </c>
      <c r="O6" s="15">
        <f>IF(OR($A6="",$B6="Interne"),"",IF($B6="Produit",SUMIFS(Journal!$G$5:$G$504,Journal!$D$5:$D$504,$A6,Journal!$J$5:$J$504,O$3)-SUMIFS(Journal!$H$5:$H$504,Journal!$D$5:$D$504,$A6,Journal!$J$5:$J$504,O$3),SUMIFS(Journal!$H$5:$H$504,Journal!$D$5:$D$504,$A6,Journal!$J$5:$J$504,O$3)-SUMIFS(Journal!$G$5:$G$504,Journal!$D$5:$D$504,$A6,Journal!$J$5:$J$504,O$3)))</f>
        <v/>
      </c>
      <c r="P6" s="16">
        <f>IF(OR($A6="",$B6="Interne"),"",SUM(D6:O6))</f>
        <v/>
      </c>
    </row>
    <row r="7">
      <c r="A7">
        <f>IF(Paramètres!$E$12="","",Paramètres!$E$12)</f>
        <v/>
      </c>
      <c r="B7">
        <f>IF(Paramètres!$A$12="","",Paramètres!$C$12)</f>
        <v/>
      </c>
      <c r="C7">
        <f>IF(Paramètres!$A$12="","",Paramètres!$D$12)</f>
        <v/>
      </c>
      <c r="D7" s="15">
        <f>IF(OR($A7="",$B7="Interne"),"",IF($B7="Produit",SUMIFS(Journal!$G$5:$G$504,Journal!$D$5:$D$504,$A7,Journal!$J$5:$J$504,D$3)-SUMIFS(Journal!$H$5:$H$504,Journal!$D$5:$D$504,$A7,Journal!$J$5:$J$504,D$3),SUMIFS(Journal!$H$5:$H$504,Journal!$D$5:$D$504,$A7,Journal!$J$5:$J$504,D$3)-SUMIFS(Journal!$G$5:$G$504,Journal!$D$5:$D$504,$A7,Journal!$J$5:$J$504,D$3)))</f>
        <v/>
      </c>
      <c r="E7" s="15">
        <f>IF(OR($A7="",$B7="Interne"),"",IF($B7="Produit",SUMIFS(Journal!$G$5:$G$504,Journal!$D$5:$D$504,$A7,Journal!$J$5:$J$504,E$3)-SUMIFS(Journal!$H$5:$H$504,Journal!$D$5:$D$504,$A7,Journal!$J$5:$J$504,E$3),SUMIFS(Journal!$H$5:$H$504,Journal!$D$5:$D$504,$A7,Journal!$J$5:$J$504,E$3)-SUMIFS(Journal!$G$5:$G$504,Journal!$D$5:$D$504,$A7,Journal!$J$5:$J$504,E$3)))</f>
        <v/>
      </c>
      <c r="F7" s="15">
        <f>IF(OR($A7="",$B7="Interne"),"",IF($B7="Produit",SUMIFS(Journal!$G$5:$G$504,Journal!$D$5:$D$504,$A7,Journal!$J$5:$J$504,F$3)-SUMIFS(Journal!$H$5:$H$504,Journal!$D$5:$D$504,$A7,Journal!$J$5:$J$504,F$3),SUMIFS(Journal!$H$5:$H$504,Journal!$D$5:$D$504,$A7,Journal!$J$5:$J$504,F$3)-SUMIFS(Journal!$G$5:$G$504,Journal!$D$5:$D$504,$A7,Journal!$J$5:$J$504,F$3)))</f>
        <v/>
      </c>
      <c r="G7" s="15">
        <f>IF(OR($A7="",$B7="Interne"),"",IF($B7="Produit",SUMIFS(Journal!$G$5:$G$504,Journal!$D$5:$D$504,$A7,Journal!$J$5:$J$504,G$3)-SUMIFS(Journal!$H$5:$H$504,Journal!$D$5:$D$504,$A7,Journal!$J$5:$J$504,G$3),SUMIFS(Journal!$H$5:$H$504,Journal!$D$5:$D$504,$A7,Journal!$J$5:$J$504,G$3)-SUMIFS(Journal!$G$5:$G$504,Journal!$D$5:$D$504,$A7,Journal!$J$5:$J$504,G$3)))</f>
        <v/>
      </c>
      <c r="H7" s="15">
        <f>IF(OR($A7="",$B7="Interne"),"",IF($B7="Produit",SUMIFS(Journal!$G$5:$G$504,Journal!$D$5:$D$504,$A7,Journal!$J$5:$J$504,H$3)-SUMIFS(Journal!$H$5:$H$504,Journal!$D$5:$D$504,$A7,Journal!$J$5:$J$504,H$3),SUMIFS(Journal!$H$5:$H$504,Journal!$D$5:$D$504,$A7,Journal!$J$5:$J$504,H$3)-SUMIFS(Journal!$G$5:$G$504,Journal!$D$5:$D$504,$A7,Journal!$J$5:$J$504,H$3)))</f>
        <v/>
      </c>
      <c r="I7" s="15">
        <f>IF(OR($A7="",$B7="Interne"),"",IF($B7="Produit",SUMIFS(Journal!$G$5:$G$504,Journal!$D$5:$D$504,$A7,Journal!$J$5:$J$504,I$3)-SUMIFS(Journal!$H$5:$H$504,Journal!$D$5:$D$504,$A7,Journal!$J$5:$J$504,I$3),SUMIFS(Journal!$H$5:$H$504,Journal!$D$5:$D$504,$A7,Journal!$J$5:$J$504,I$3)-SUMIFS(Journal!$G$5:$G$504,Journal!$D$5:$D$504,$A7,Journal!$J$5:$J$504,I$3)))</f>
        <v/>
      </c>
      <c r="J7" s="15">
        <f>IF(OR($A7="",$B7="Interne"),"",IF($B7="Produit",SUMIFS(Journal!$G$5:$G$504,Journal!$D$5:$D$504,$A7,Journal!$J$5:$J$504,J$3)-SUMIFS(Journal!$H$5:$H$504,Journal!$D$5:$D$504,$A7,Journal!$J$5:$J$504,J$3),SUMIFS(Journal!$H$5:$H$504,Journal!$D$5:$D$504,$A7,Journal!$J$5:$J$504,J$3)-SUMIFS(Journal!$G$5:$G$504,Journal!$D$5:$D$504,$A7,Journal!$J$5:$J$504,J$3)))</f>
        <v/>
      </c>
      <c r="K7" s="15">
        <f>IF(OR($A7="",$B7="Interne"),"",IF($B7="Produit",SUMIFS(Journal!$G$5:$G$504,Journal!$D$5:$D$504,$A7,Journal!$J$5:$J$504,K$3)-SUMIFS(Journal!$H$5:$H$504,Journal!$D$5:$D$504,$A7,Journal!$J$5:$J$504,K$3),SUMIFS(Journal!$H$5:$H$504,Journal!$D$5:$D$504,$A7,Journal!$J$5:$J$504,K$3)-SUMIFS(Journal!$G$5:$G$504,Journal!$D$5:$D$504,$A7,Journal!$J$5:$J$504,K$3)))</f>
        <v/>
      </c>
      <c r="L7" s="15">
        <f>IF(OR($A7="",$B7="Interne"),"",IF($B7="Produit",SUMIFS(Journal!$G$5:$G$504,Journal!$D$5:$D$504,$A7,Journal!$J$5:$J$504,L$3)-SUMIFS(Journal!$H$5:$H$504,Journal!$D$5:$D$504,$A7,Journal!$J$5:$J$504,L$3),SUMIFS(Journal!$H$5:$H$504,Journal!$D$5:$D$504,$A7,Journal!$J$5:$J$504,L$3)-SUMIFS(Journal!$G$5:$G$504,Journal!$D$5:$D$504,$A7,Journal!$J$5:$J$504,L$3)))</f>
        <v/>
      </c>
      <c r="M7" s="15">
        <f>IF(OR($A7="",$B7="Interne"),"",IF($B7="Produit",SUMIFS(Journal!$G$5:$G$504,Journal!$D$5:$D$504,$A7,Journal!$J$5:$J$504,M$3)-SUMIFS(Journal!$H$5:$H$504,Journal!$D$5:$D$504,$A7,Journal!$J$5:$J$504,M$3),SUMIFS(Journal!$H$5:$H$504,Journal!$D$5:$D$504,$A7,Journal!$J$5:$J$504,M$3)-SUMIFS(Journal!$G$5:$G$504,Journal!$D$5:$D$504,$A7,Journal!$J$5:$J$504,M$3)))</f>
        <v/>
      </c>
      <c r="N7" s="15">
        <f>IF(OR($A7="",$B7="Interne"),"",IF($B7="Produit",SUMIFS(Journal!$G$5:$G$504,Journal!$D$5:$D$504,$A7,Journal!$J$5:$J$504,N$3)-SUMIFS(Journal!$H$5:$H$504,Journal!$D$5:$D$504,$A7,Journal!$J$5:$J$504,N$3),SUMIFS(Journal!$H$5:$H$504,Journal!$D$5:$D$504,$A7,Journal!$J$5:$J$504,N$3)-SUMIFS(Journal!$G$5:$G$504,Journal!$D$5:$D$504,$A7,Journal!$J$5:$J$504,N$3)))</f>
        <v/>
      </c>
      <c r="O7" s="15">
        <f>IF(OR($A7="",$B7="Interne"),"",IF($B7="Produit",SUMIFS(Journal!$G$5:$G$504,Journal!$D$5:$D$504,$A7,Journal!$J$5:$J$504,O$3)-SUMIFS(Journal!$H$5:$H$504,Journal!$D$5:$D$504,$A7,Journal!$J$5:$J$504,O$3),SUMIFS(Journal!$H$5:$H$504,Journal!$D$5:$D$504,$A7,Journal!$J$5:$J$504,O$3)-SUMIFS(Journal!$G$5:$G$504,Journal!$D$5:$D$504,$A7,Journal!$J$5:$J$504,O$3)))</f>
        <v/>
      </c>
      <c r="P7" s="16">
        <f>IF(OR($A7="",$B7="Interne"),"",SUM(D7:O7))</f>
        <v/>
      </c>
    </row>
    <row r="8">
      <c r="A8">
        <f>IF(Paramètres!$E$13="","",Paramètres!$E$13)</f>
        <v/>
      </c>
      <c r="B8">
        <f>IF(Paramètres!$A$13="","",Paramètres!$C$13)</f>
        <v/>
      </c>
      <c r="C8">
        <f>IF(Paramètres!$A$13="","",Paramètres!$D$13)</f>
        <v/>
      </c>
      <c r="D8" s="15">
        <f>IF(OR($A8="",$B8="Interne"),"",IF($B8="Produit",SUMIFS(Journal!$G$5:$G$504,Journal!$D$5:$D$504,$A8,Journal!$J$5:$J$504,D$3)-SUMIFS(Journal!$H$5:$H$504,Journal!$D$5:$D$504,$A8,Journal!$J$5:$J$504,D$3),SUMIFS(Journal!$H$5:$H$504,Journal!$D$5:$D$504,$A8,Journal!$J$5:$J$504,D$3)-SUMIFS(Journal!$G$5:$G$504,Journal!$D$5:$D$504,$A8,Journal!$J$5:$J$504,D$3)))</f>
        <v/>
      </c>
      <c r="E8" s="15">
        <f>IF(OR($A8="",$B8="Interne"),"",IF($B8="Produit",SUMIFS(Journal!$G$5:$G$504,Journal!$D$5:$D$504,$A8,Journal!$J$5:$J$504,E$3)-SUMIFS(Journal!$H$5:$H$504,Journal!$D$5:$D$504,$A8,Journal!$J$5:$J$504,E$3),SUMIFS(Journal!$H$5:$H$504,Journal!$D$5:$D$504,$A8,Journal!$J$5:$J$504,E$3)-SUMIFS(Journal!$G$5:$G$504,Journal!$D$5:$D$504,$A8,Journal!$J$5:$J$504,E$3)))</f>
        <v/>
      </c>
      <c r="F8" s="15">
        <f>IF(OR($A8="",$B8="Interne"),"",IF($B8="Produit",SUMIFS(Journal!$G$5:$G$504,Journal!$D$5:$D$504,$A8,Journal!$J$5:$J$504,F$3)-SUMIFS(Journal!$H$5:$H$504,Journal!$D$5:$D$504,$A8,Journal!$J$5:$J$504,F$3),SUMIFS(Journal!$H$5:$H$504,Journal!$D$5:$D$504,$A8,Journal!$J$5:$J$504,F$3)-SUMIFS(Journal!$G$5:$G$504,Journal!$D$5:$D$504,$A8,Journal!$J$5:$J$504,F$3)))</f>
        <v/>
      </c>
      <c r="G8" s="15">
        <f>IF(OR($A8="",$B8="Interne"),"",IF($B8="Produit",SUMIFS(Journal!$G$5:$G$504,Journal!$D$5:$D$504,$A8,Journal!$J$5:$J$504,G$3)-SUMIFS(Journal!$H$5:$H$504,Journal!$D$5:$D$504,$A8,Journal!$J$5:$J$504,G$3),SUMIFS(Journal!$H$5:$H$504,Journal!$D$5:$D$504,$A8,Journal!$J$5:$J$504,G$3)-SUMIFS(Journal!$G$5:$G$504,Journal!$D$5:$D$504,$A8,Journal!$J$5:$J$504,G$3)))</f>
        <v/>
      </c>
      <c r="H8" s="15">
        <f>IF(OR($A8="",$B8="Interne"),"",IF($B8="Produit",SUMIFS(Journal!$G$5:$G$504,Journal!$D$5:$D$504,$A8,Journal!$J$5:$J$504,H$3)-SUMIFS(Journal!$H$5:$H$504,Journal!$D$5:$D$504,$A8,Journal!$J$5:$J$504,H$3),SUMIFS(Journal!$H$5:$H$504,Journal!$D$5:$D$504,$A8,Journal!$J$5:$J$504,H$3)-SUMIFS(Journal!$G$5:$G$504,Journal!$D$5:$D$504,$A8,Journal!$J$5:$J$504,H$3)))</f>
        <v/>
      </c>
      <c r="I8" s="15">
        <f>IF(OR($A8="",$B8="Interne"),"",IF($B8="Produit",SUMIFS(Journal!$G$5:$G$504,Journal!$D$5:$D$504,$A8,Journal!$J$5:$J$504,I$3)-SUMIFS(Journal!$H$5:$H$504,Journal!$D$5:$D$504,$A8,Journal!$J$5:$J$504,I$3),SUMIFS(Journal!$H$5:$H$504,Journal!$D$5:$D$504,$A8,Journal!$J$5:$J$504,I$3)-SUMIFS(Journal!$G$5:$G$504,Journal!$D$5:$D$504,$A8,Journal!$J$5:$J$504,I$3)))</f>
        <v/>
      </c>
      <c r="J8" s="15">
        <f>IF(OR($A8="",$B8="Interne"),"",IF($B8="Produit",SUMIFS(Journal!$G$5:$G$504,Journal!$D$5:$D$504,$A8,Journal!$J$5:$J$504,J$3)-SUMIFS(Journal!$H$5:$H$504,Journal!$D$5:$D$504,$A8,Journal!$J$5:$J$504,J$3),SUMIFS(Journal!$H$5:$H$504,Journal!$D$5:$D$504,$A8,Journal!$J$5:$J$504,J$3)-SUMIFS(Journal!$G$5:$G$504,Journal!$D$5:$D$504,$A8,Journal!$J$5:$J$504,J$3)))</f>
        <v/>
      </c>
      <c r="K8" s="15">
        <f>IF(OR($A8="",$B8="Interne"),"",IF($B8="Produit",SUMIFS(Journal!$G$5:$G$504,Journal!$D$5:$D$504,$A8,Journal!$J$5:$J$504,K$3)-SUMIFS(Journal!$H$5:$H$504,Journal!$D$5:$D$504,$A8,Journal!$J$5:$J$504,K$3),SUMIFS(Journal!$H$5:$H$504,Journal!$D$5:$D$504,$A8,Journal!$J$5:$J$504,K$3)-SUMIFS(Journal!$G$5:$G$504,Journal!$D$5:$D$504,$A8,Journal!$J$5:$J$504,K$3)))</f>
        <v/>
      </c>
      <c r="L8" s="15">
        <f>IF(OR($A8="",$B8="Interne"),"",IF($B8="Produit",SUMIFS(Journal!$G$5:$G$504,Journal!$D$5:$D$504,$A8,Journal!$J$5:$J$504,L$3)-SUMIFS(Journal!$H$5:$H$504,Journal!$D$5:$D$504,$A8,Journal!$J$5:$J$504,L$3),SUMIFS(Journal!$H$5:$H$504,Journal!$D$5:$D$504,$A8,Journal!$J$5:$J$504,L$3)-SUMIFS(Journal!$G$5:$G$504,Journal!$D$5:$D$504,$A8,Journal!$J$5:$J$504,L$3)))</f>
        <v/>
      </c>
      <c r="M8" s="15">
        <f>IF(OR($A8="",$B8="Interne"),"",IF($B8="Produit",SUMIFS(Journal!$G$5:$G$504,Journal!$D$5:$D$504,$A8,Journal!$J$5:$J$504,M$3)-SUMIFS(Journal!$H$5:$H$504,Journal!$D$5:$D$504,$A8,Journal!$J$5:$J$504,M$3),SUMIFS(Journal!$H$5:$H$504,Journal!$D$5:$D$504,$A8,Journal!$J$5:$J$504,M$3)-SUMIFS(Journal!$G$5:$G$504,Journal!$D$5:$D$504,$A8,Journal!$J$5:$J$504,M$3)))</f>
        <v/>
      </c>
      <c r="N8" s="15">
        <f>IF(OR($A8="",$B8="Interne"),"",IF($B8="Produit",SUMIFS(Journal!$G$5:$G$504,Journal!$D$5:$D$504,$A8,Journal!$J$5:$J$504,N$3)-SUMIFS(Journal!$H$5:$H$504,Journal!$D$5:$D$504,$A8,Journal!$J$5:$J$504,N$3),SUMIFS(Journal!$H$5:$H$504,Journal!$D$5:$D$504,$A8,Journal!$J$5:$J$504,N$3)-SUMIFS(Journal!$G$5:$G$504,Journal!$D$5:$D$504,$A8,Journal!$J$5:$J$504,N$3)))</f>
        <v/>
      </c>
      <c r="O8" s="15">
        <f>IF(OR($A8="",$B8="Interne"),"",IF($B8="Produit",SUMIFS(Journal!$G$5:$G$504,Journal!$D$5:$D$504,$A8,Journal!$J$5:$J$504,O$3)-SUMIFS(Journal!$H$5:$H$504,Journal!$D$5:$D$504,$A8,Journal!$J$5:$J$504,O$3),SUMIFS(Journal!$H$5:$H$504,Journal!$D$5:$D$504,$A8,Journal!$J$5:$J$504,O$3)-SUMIFS(Journal!$G$5:$G$504,Journal!$D$5:$D$504,$A8,Journal!$J$5:$J$504,O$3)))</f>
        <v/>
      </c>
      <c r="P8" s="16">
        <f>IF(OR($A8="",$B8="Interne"),"",SUM(D8:O8))</f>
        <v/>
      </c>
    </row>
    <row r="9">
      <c r="A9">
        <f>IF(Paramètres!$E$14="","",Paramètres!$E$14)</f>
        <v/>
      </c>
      <c r="B9">
        <f>IF(Paramètres!$A$14="","",Paramètres!$C$14)</f>
        <v/>
      </c>
      <c r="C9">
        <f>IF(Paramètres!$A$14="","",Paramètres!$D$14)</f>
        <v/>
      </c>
      <c r="D9" s="15">
        <f>IF(OR($A9="",$B9="Interne"),"",IF($B9="Produit",SUMIFS(Journal!$G$5:$G$504,Journal!$D$5:$D$504,$A9,Journal!$J$5:$J$504,D$3)-SUMIFS(Journal!$H$5:$H$504,Journal!$D$5:$D$504,$A9,Journal!$J$5:$J$504,D$3),SUMIFS(Journal!$H$5:$H$504,Journal!$D$5:$D$504,$A9,Journal!$J$5:$J$504,D$3)-SUMIFS(Journal!$G$5:$G$504,Journal!$D$5:$D$504,$A9,Journal!$J$5:$J$504,D$3)))</f>
        <v/>
      </c>
      <c r="E9" s="15">
        <f>IF(OR($A9="",$B9="Interne"),"",IF($B9="Produit",SUMIFS(Journal!$G$5:$G$504,Journal!$D$5:$D$504,$A9,Journal!$J$5:$J$504,E$3)-SUMIFS(Journal!$H$5:$H$504,Journal!$D$5:$D$504,$A9,Journal!$J$5:$J$504,E$3),SUMIFS(Journal!$H$5:$H$504,Journal!$D$5:$D$504,$A9,Journal!$J$5:$J$504,E$3)-SUMIFS(Journal!$G$5:$G$504,Journal!$D$5:$D$504,$A9,Journal!$J$5:$J$504,E$3)))</f>
        <v/>
      </c>
      <c r="F9" s="15">
        <f>IF(OR($A9="",$B9="Interne"),"",IF($B9="Produit",SUMIFS(Journal!$G$5:$G$504,Journal!$D$5:$D$504,$A9,Journal!$J$5:$J$504,F$3)-SUMIFS(Journal!$H$5:$H$504,Journal!$D$5:$D$504,$A9,Journal!$J$5:$J$504,F$3),SUMIFS(Journal!$H$5:$H$504,Journal!$D$5:$D$504,$A9,Journal!$J$5:$J$504,F$3)-SUMIFS(Journal!$G$5:$G$504,Journal!$D$5:$D$504,$A9,Journal!$J$5:$J$504,F$3)))</f>
        <v/>
      </c>
      <c r="G9" s="15">
        <f>IF(OR($A9="",$B9="Interne"),"",IF($B9="Produit",SUMIFS(Journal!$G$5:$G$504,Journal!$D$5:$D$504,$A9,Journal!$J$5:$J$504,G$3)-SUMIFS(Journal!$H$5:$H$504,Journal!$D$5:$D$504,$A9,Journal!$J$5:$J$504,G$3),SUMIFS(Journal!$H$5:$H$504,Journal!$D$5:$D$504,$A9,Journal!$J$5:$J$504,G$3)-SUMIFS(Journal!$G$5:$G$504,Journal!$D$5:$D$504,$A9,Journal!$J$5:$J$504,G$3)))</f>
        <v/>
      </c>
      <c r="H9" s="15">
        <f>IF(OR($A9="",$B9="Interne"),"",IF($B9="Produit",SUMIFS(Journal!$G$5:$G$504,Journal!$D$5:$D$504,$A9,Journal!$J$5:$J$504,H$3)-SUMIFS(Journal!$H$5:$H$504,Journal!$D$5:$D$504,$A9,Journal!$J$5:$J$504,H$3),SUMIFS(Journal!$H$5:$H$504,Journal!$D$5:$D$504,$A9,Journal!$J$5:$J$504,H$3)-SUMIFS(Journal!$G$5:$G$504,Journal!$D$5:$D$504,$A9,Journal!$J$5:$J$504,H$3)))</f>
        <v/>
      </c>
      <c r="I9" s="15">
        <f>IF(OR($A9="",$B9="Interne"),"",IF($B9="Produit",SUMIFS(Journal!$G$5:$G$504,Journal!$D$5:$D$504,$A9,Journal!$J$5:$J$504,I$3)-SUMIFS(Journal!$H$5:$H$504,Journal!$D$5:$D$504,$A9,Journal!$J$5:$J$504,I$3),SUMIFS(Journal!$H$5:$H$504,Journal!$D$5:$D$504,$A9,Journal!$J$5:$J$504,I$3)-SUMIFS(Journal!$G$5:$G$504,Journal!$D$5:$D$504,$A9,Journal!$J$5:$J$504,I$3)))</f>
        <v/>
      </c>
      <c r="J9" s="15">
        <f>IF(OR($A9="",$B9="Interne"),"",IF($B9="Produit",SUMIFS(Journal!$G$5:$G$504,Journal!$D$5:$D$504,$A9,Journal!$J$5:$J$504,J$3)-SUMIFS(Journal!$H$5:$H$504,Journal!$D$5:$D$504,$A9,Journal!$J$5:$J$504,J$3),SUMIFS(Journal!$H$5:$H$504,Journal!$D$5:$D$504,$A9,Journal!$J$5:$J$504,J$3)-SUMIFS(Journal!$G$5:$G$504,Journal!$D$5:$D$504,$A9,Journal!$J$5:$J$504,J$3)))</f>
        <v/>
      </c>
      <c r="K9" s="15">
        <f>IF(OR($A9="",$B9="Interne"),"",IF($B9="Produit",SUMIFS(Journal!$G$5:$G$504,Journal!$D$5:$D$504,$A9,Journal!$J$5:$J$504,K$3)-SUMIFS(Journal!$H$5:$H$504,Journal!$D$5:$D$504,$A9,Journal!$J$5:$J$504,K$3),SUMIFS(Journal!$H$5:$H$504,Journal!$D$5:$D$504,$A9,Journal!$J$5:$J$504,K$3)-SUMIFS(Journal!$G$5:$G$504,Journal!$D$5:$D$504,$A9,Journal!$J$5:$J$504,K$3)))</f>
        <v/>
      </c>
      <c r="L9" s="15">
        <f>IF(OR($A9="",$B9="Interne"),"",IF($B9="Produit",SUMIFS(Journal!$G$5:$G$504,Journal!$D$5:$D$504,$A9,Journal!$J$5:$J$504,L$3)-SUMIFS(Journal!$H$5:$H$504,Journal!$D$5:$D$504,$A9,Journal!$J$5:$J$504,L$3),SUMIFS(Journal!$H$5:$H$504,Journal!$D$5:$D$504,$A9,Journal!$J$5:$J$504,L$3)-SUMIFS(Journal!$G$5:$G$504,Journal!$D$5:$D$504,$A9,Journal!$J$5:$J$504,L$3)))</f>
        <v/>
      </c>
      <c r="M9" s="15">
        <f>IF(OR($A9="",$B9="Interne"),"",IF($B9="Produit",SUMIFS(Journal!$G$5:$G$504,Journal!$D$5:$D$504,$A9,Journal!$J$5:$J$504,M$3)-SUMIFS(Journal!$H$5:$H$504,Journal!$D$5:$D$504,$A9,Journal!$J$5:$J$504,M$3),SUMIFS(Journal!$H$5:$H$504,Journal!$D$5:$D$504,$A9,Journal!$J$5:$J$504,M$3)-SUMIFS(Journal!$G$5:$G$504,Journal!$D$5:$D$504,$A9,Journal!$J$5:$J$504,M$3)))</f>
        <v/>
      </c>
      <c r="N9" s="15">
        <f>IF(OR($A9="",$B9="Interne"),"",IF($B9="Produit",SUMIFS(Journal!$G$5:$G$504,Journal!$D$5:$D$504,$A9,Journal!$J$5:$J$504,N$3)-SUMIFS(Journal!$H$5:$H$504,Journal!$D$5:$D$504,$A9,Journal!$J$5:$J$504,N$3),SUMIFS(Journal!$H$5:$H$504,Journal!$D$5:$D$504,$A9,Journal!$J$5:$J$504,N$3)-SUMIFS(Journal!$G$5:$G$504,Journal!$D$5:$D$504,$A9,Journal!$J$5:$J$504,N$3)))</f>
        <v/>
      </c>
      <c r="O9" s="15">
        <f>IF(OR($A9="",$B9="Interne"),"",IF($B9="Produit",SUMIFS(Journal!$G$5:$G$504,Journal!$D$5:$D$504,$A9,Journal!$J$5:$J$504,O$3)-SUMIFS(Journal!$H$5:$H$504,Journal!$D$5:$D$504,$A9,Journal!$J$5:$J$504,O$3),SUMIFS(Journal!$H$5:$H$504,Journal!$D$5:$D$504,$A9,Journal!$J$5:$J$504,O$3)-SUMIFS(Journal!$G$5:$G$504,Journal!$D$5:$D$504,$A9,Journal!$J$5:$J$504,O$3)))</f>
        <v/>
      </c>
      <c r="P9" s="16">
        <f>IF(OR($A9="",$B9="Interne"),"",SUM(D9:O9))</f>
        <v/>
      </c>
    </row>
    <row r="10">
      <c r="A10">
        <f>IF(Paramètres!$E$15="","",Paramètres!$E$15)</f>
        <v/>
      </c>
      <c r="B10">
        <f>IF(Paramètres!$A$15="","",Paramètres!$C$15)</f>
        <v/>
      </c>
      <c r="C10">
        <f>IF(Paramètres!$A$15="","",Paramètres!$D$15)</f>
        <v/>
      </c>
      <c r="D10" s="15">
        <f>IF(OR($A10="",$B10="Interne"),"",IF($B10="Produit",SUMIFS(Journal!$G$5:$G$504,Journal!$D$5:$D$504,$A10,Journal!$J$5:$J$504,D$3)-SUMIFS(Journal!$H$5:$H$504,Journal!$D$5:$D$504,$A10,Journal!$J$5:$J$504,D$3),SUMIFS(Journal!$H$5:$H$504,Journal!$D$5:$D$504,$A10,Journal!$J$5:$J$504,D$3)-SUMIFS(Journal!$G$5:$G$504,Journal!$D$5:$D$504,$A10,Journal!$J$5:$J$504,D$3)))</f>
        <v/>
      </c>
      <c r="E10" s="15">
        <f>IF(OR($A10="",$B10="Interne"),"",IF($B10="Produit",SUMIFS(Journal!$G$5:$G$504,Journal!$D$5:$D$504,$A10,Journal!$J$5:$J$504,E$3)-SUMIFS(Journal!$H$5:$H$504,Journal!$D$5:$D$504,$A10,Journal!$J$5:$J$504,E$3),SUMIFS(Journal!$H$5:$H$504,Journal!$D$5:$D$504,$A10,Journal!$J$5:$J$504,E$3)-SUMIFS(Journal!$G$5:$G$504,Journal!$D$5:$D$504,$A10,Journal!$J$5:$J$504,E$3)))</f>
        <v/>
      </c>
      <c r="F10" s="15">
        <f>IF(OR($A10="",$B10="Interne"),"",IF($B10="Produit",SUMIFS(Journal!$G$5:$G$504,Journal!$D$5:$D$504,$A10,Journal!$J$5:$J$504,F$3)-SUMIFS(Journal!$H$5:$H$504,Journal!$D$5:$D$504,$A10,Journal!$J$5:$J$504,F$3),SUMIFS(Journal!$H$5:$H$504,Journal!$D$5:$D$504,$A10,Journal!$J$5:$J$504,F$3)-SUMIFS(Journal!$G$5:$G$504,Journal!$D$5:$D$504,$A10,Journal!$J$5:$J$504,F$3)))</f>
        <v/>
      </c>
      <c r="G10" s="15">
        <f>IF(OR($A10="",$B10="Interne"),"",IF($B10="Produit",SUMIFS(Journal!$G$5:$G$504,Journal!$D$5:$D$504,$A10,Journal!$J$5:$J$504,G$3)-SUMIFS(Journal!$H$5:$H$504,Journal!$D$5:$D$504,$A10,Journal!$J$5:$J$504,G$3),SUMIFS(Journal!$H$5:$H$504,Journal!$D$5:$D$504,$A10,Journal!$J$5:$J$504,G$3)-SUMIFS(Journal!$G$5:$G$504,Journal!$D$5:$D$504,$A10,Journal!$J$5:$J$504,G$3)))</f>
        <v/>
      </c>
      <c r="H10" s="15">
        <f>IF(OR($A10="",$B10="Interne"),"",IF($B10="Produit",SUMIFS(Journal!$G$5:$G$504,Journal!$D$5:$D$504,$A10,Journal!$J$5:$J$504,H$3)-SUMIFS(Journal!$H$5:$H$504,Journal!$D$5:$D$504,$A10,Journal!$J$5:$J$504,H$3),SUMIFS(Journal!$H$5:$H$504,Journal!$D$5:$D$504,$A10,Journal!$J$5:$J$504,H$3)-SUMIFS(Journal!$G$5:$G$504,Journal!$D$5:$D$504,$A10,Journal!$J$5:$J$504,H$3)))</f>
        <v/>
      </c>
      <c r="I10" s="15">
        <f>IF(OR($A10="",$B10="Interne"),"",IF($B10="Produit",SUMIFS(Journal!$G$5:$G$504,Journal!$D$5:$D$504,$A10,Journal!$J$5:$J$504,I$3)-SUMIFS(Journal!$H$5:$H$504,Journal!$D$5:$D$504,$A10,Journal!$J$5:$J$504,I$3),SUMIFS(Journal!$H$5:$H$504,Journal!$D$5:$D$504,$A10,Journal!$J$5:$J$504,I$3)-SUMIFS(Journal!$G$5:$G$504,Journal!$D$5:$D$504,$A10,Journal!$J$5:$J$504,I$3)))</f>
        <v/>
      </c>
      <c r="J10" s="15">
        <f>IF(OR($A10="",$B10="Interne"),"",IF($B10="Produit",SUMIFS(Journal!$G$5:$G$504,Journal!$D$5:$D$504,$A10,Journal!$J$5:$J$504,J$3)-SUMIFS(Journal!$H$5:$H$504,Journal!$D$5:$D$504,$A10,Journal!$J$5:$J$504,J$3),SUMIFS(Journal!$H$5:$H$504,Journal!$D$5:$D$504,$A10,Journal!$J$5:$J$504,J$3)-SUMIFS(Journal!$G$5:$G$504,Journal!$D$5:$D$504,$A10,Journal!$J$5:$J$504,J$3)))</f>
        <v/>
      </c>
      <c r="K10" s="15">
        <f>IF(OR($A10="",$B10="Interne"),"",IF($B10="Produit",SUMIFS(Journal!$G$5:$G$504,Journal!$D$5:$D$504,$A10,Journal!$J$5:$J$504,K$3)-SUMIFS(Journal!$H$5:$H$504,Journal!$D$5:$D$504,$A10,Journal!$J$5:$J$504,K$3),SUMIFS(Journal!$H$5:$H$504,Journal!$D$5:$D$504,$A10,Journal!$J$5:$J$504,K$3)-SUMIFS(Journal!$G$5:$G$504,Journal!$D$5:$D$504,$A10,Journal!$J$5:$J$504,K$3)))</f>
        <v/>
      </c>
      <c r="L10" s="15">
        <f>IF(OR($A10="",$B10="Interne"),"",IF($B10="Produit",SUMIFS(Journal!$G$5:$G$504,Journal!$D$5:$D$504,$A10,Journal!$J$5:$J$504,L$3)-SUMIFS(Journal!$H$5:$H$504,Journal!$D$5:$D$504,$A10,Journal!$J$5:$J$504,L$3),SUMIFS(Journal!$H$5:$H$504,Journal!$D$5:$D$504,$A10,Journal!$J$5:$J$504,L$3)-SUMIFS(Journal!$G$5:$G$504,Journal!$D$5:$D$504,$A10,Journal!$J$5:$J$504,L$3)))</f>
        <v/>
      </c>
      <c r="M10" s="15">
        <f>IF(OR($A10="",$B10="Interne"),"",IF($B10="Produit",SUMIFS(Journal!$G$5:$G$504,Journal!$D$5:$D$504,$A10,Journal!$J$5:$J$504,M$3)-SUMIFS(Journal!$H$5:$H$504,Journal!$D$5:$D$504,$A10,Journal!$J$5:$J$504,M$3),SUMIFS(Journal!$H$5:$H$504,Journal!$D$5:$D$504,$A10,Journal!$J$5:$J$504,M$3)-SUMIFS(Journal!$G$5:$G$504,Journal!$D$5:$D$504,$A10,Journal!$J$5:$J$504,M$3)))</f>
        <v/>
      </c>
      <c r="N10" s="15">
        <f>IF(OR($A10="",$B10="Interne"),"",IF($B10="Produit",SUMIFS(Journal!$G$5:$G$504,Journal!$D$5:$D$504,$A10,Journal!$J$5:$J$504,N$3)-SUMIFS(Journal!$H$5:$H$504,Journal!$D$5:$D$504,$A10,Journal!$J$5:$J$504,N$3),SUMIFS(Journal!$H$5:$H$504,Journal!$D$5:$D$504,$A10,Journal!$J$5:$J$504,N$3)-SUMIFS(Journal!$G$5:$G$504,Journal!$D$5:$D$504,$A10,Journal!$J$5:$J$504,N$3)))</f>
        <v/>
      </c>
      <c r="O10" s="15">
        <f>IF(OR($A10="",$B10="Interne"),"",IF($B10="Produit",SUMIFS(Journal!$G$5:$G$504,Journal!$D$5:$D$504,$A10,Journal!$J$5:$J$504,O$3)-SUMIFS(Journal!$H$5:$H$504,Journal!$D$5:$D$504,$A10,Journal!$J$5:$J$504,O$3),SUMIFS(Journal!$H$5:$H$504,Journal!$D$5:$D$504,$A10,Journal!$J$5:$J$504,O$3)-SUMIFS(Journal!$G$5:$G$504,Journal!$D$5:$D$504,$A10,Journal!$J$5:$J$504,O$3)))</f>
        <v/>
      </c>
      <c r="P10" s="16">
        <f>IF(OR($A10="",$B10="Interne"),"",SUM(D10:O10))</f>
        <v/>
      </c>
    </row>
    <row r="11">
      <c r="A11">
        <f>IF(Paramètres!$E$16="","",Paramètres!$E$16)</f>
        <v/>
      </c>
      <c r="B11">
        <f>IF(Paramètres!$A$16="","",Paramètres!$C$16)</f>
        <v/>
      </c>
      <c r="C11">
        <f>IF(Paramètres!$A$16="","",Paramètres!$D$16)</f>
        <v/>
      </c>
      <c r="D11" s="15">
        <f>IF(OR($A11="",$B11="Interne"),"",IF($B11="Produit",SUMIFS(Journal!$G$5:$G$504,Journal!$D$5:$D$504,$A11,Journal!$J$5:$J$504,D$3)-SUMIFS(Journal!$H$5:$H$504,Journal!$D$5:$D$504,$A11,Journal!$J$5:$J$504,D$3),SUMIFS(Journal!$H$5:$H$504,Journal!$D$5:$D$504,$A11,Journal!$J$5:$J$504,D$3)-SUMIFS(Journal!$G$5:$G$504,Journal!$D$5:$D$504,$A11,Journal!$J$5:$J$504,D$3)))</f>
        <v/>
      </c>
      <c r="E11" s="15">
        <f>IF(OR($A11="",$B11="Interne"),"",IF($B11="Produit",SUMIFS(Journal!$G$5:$G$504,Journal!$D$5:$D$504,$A11,Journal!$J$5:$J$504,E$3)-SUMIFS(Journal!$H$5:$H$504,Journal!$D$5:$D$504,$A11,Journal!$J$5:$J$504,E$3),SUMIFS(Journal!$H$5:$H$504,Journal!$D$5:$D$504,$A11,Journal!$J$5:$J$504,E$3)-SUMIFS(Journal!$G$5:$G$504,Journal!$D$5:$D$504,$A11,Journal!$J$5:$J$504,E$3)))</f>
        <v/>
      </c>
      <c r="F11" s="15">
        <f>IF(OR($A11="",$B11="Interne"),"",IF($B11="Produit",SUMIFS(Journal!$G$5:$G$504,Journal!$D$5:$D$504,$A11,Journal!$J$5:$J$504,F$3)-SUMIFS(Journal!$H$5:$H$504,Journal!$D$5:$D$504,$A11,Journal!$J$5:$J$504,F$3),SUMIFS(Journal!$H$5:$H$504,Journal!$D$5:$D$504,$A11,Journal!$J$5:$J$504,F$3)-SUMIFS(Journal!$G$5:$G$504,Journal!$D$5:$D$504,$A11,Journal!$J$5:$J$504,F$3)))</f>
        <v/>
      </c>
      <c r="G11" s="15">
        <f>IF(OR($A11="",$B11="Interne"),"",IF($B11="Produit",SUMIFS(Journal!$G$5:$G$504,Journal!$D$5:$D$504,$A11,Journal!$J$5:$J$504,G$3)-SUMIFS(Journal!$H$5:$H$504,Journal!$D$5:$D$504,$A11,Journal!$J$5:$J$504,G$3),SUMIFS(Journal!$H$5:$H$504,Journal!$D$5:$D$504,$A11,Journal!$J$5:$J$504,G$3)-SUMIFS(Journal!$G$5:$G$504,Journal!$D$5:$D$504,$A11,Journal!$J$5:$J$504,G$3)))</f>
        <v/>
      </c>
      <c r="H11" s="15">
        <f>IF(OR($A11="",$B11="Interne"),"",IF($B11="Produit",SUMIFS(Journal!$G$5:$G$504,Journal!$D$5:$D$504,$A11,Journal!$J$5:$J$504,H$3)-SUMIFS(Journal!$H$5:$H$504,Journal!$D$5:$D$504,$A11,Journal!$J$5:$J$504,H$3),SUMIFS(Journal!$H$5:$H$504,Journal!$D$5:$D$504,$A11,Journal!$J$5:$J$504,H$3)-SUMIFS(Journal!$G$5:$G$504,Journal!$D$5:$D$504,$A11,Journal!$J$5:$J$504,H$3)))</f>
        <v/>
      </c>
      <c r="I11" s="15">
        <f>IF(OR($A11="",$B11="Interne"),"",IF($B11="Produit",SUMIFS(Journal!$G$5:$G$504,Journal!$D$5:$D$504,$A11,Journal!$J$5:$J$504,I$3)-SUMIFS(Journal!$H$5:$H$504,Journal!$D$5:$D$504,$A11,Journal!$J$5:$J$504,I$3),SUMIFS(Journal!$H$5:$H$504,Journal!$D$5:$D$504,$A11,Journal!$J$5:$J$504,I$3)-SUMIFS(Journal!$G$5:$G$504,Journal!$D$5:$D$504,$A11,Journal!$J$5:$J$504,I$3)))</f>
        <v/>
      </c>
      <c r="J11" s="15">
        <f>IF(OR($A11="",$B11="Interne"),"",IF($B11="Produit",SUMIFS(Journal!$G$5:$G$504,Journal!$D$5:$D$504,$A11,Journal!$J$5:$J$504,J$3)-SUMIFS(Journal!$H$5:$H$504,Journal!$D$5:$D$504,$A11,Journal!$J$5:$J$504,J$3),SUMIFS(Journal!$H$5:$H$504,Journal!$D$5:$D$504,$A11,Journal!$J$5:$J$504,J$3)-SUMIFS(Journal!$G$5:$G$504,Journal!$D$5:$D$504,$A11,Journal!$J$5:$J$504,J$3)))</f>
        <v/>
      </c>
      <c r="K11" s="15">
        <f>IF(OR($A11="",$B11="Interne"),"",IF($B11="Produit",SUMIFS(Journal!$G$5:$G$504,Journal!$D$5:$D$504,$A11,Journal!$J$5:$J$504,K$3)-SUMIFS(Journal!$H$5:$H$504,Journal!$D$5:$D$504,$A11,Journal!$J$5:$J$504,K$3),SUMIFS(Journal!$H$5:$H$504,Journal!$D$5:$D$504,$A11,Journal!$J$5:$J$504,K$3)-SUMIFS(Journal!$G$5:$G$504,Journal!$D$5:$D$504,$A11,Journal!$J$5:$J$504,K$3)))</f>
        <v/>
      </c>
      <c r="L11" s="15">
        <f>IF(OR($A11="",$B11="Interne"),"",IF($B11="Produit",SUMIFS(Journal!$G$5:$G$504,Journal!$D$5:$D$504,$A11,Journal!$J$5:$J$504,L$3)-SUMIFS(Journal!$H$5:$H$504,Journal!$D$5:$D$504,$A11,Journal!$J$5:$J$504,L$3),SUMIFS(Journal!$H$5:$H$504,Journal!$D$5:$D$504,$A11,Journal!$J$5:$J$504,L$3)-SUMIFS(Journal!$G$5:$G$504,Journal!$D$5:$D$504,$A11,Journal!$J$5:$J$504,L$3)))</f>
        <v/>
      </c>
      <c r="M11" s="15">
        <f>IF(OR($A11="",$B11="Interne"),"",IF($B11="Produit",SUMIFS(Journal!$G$5:$G$504,Journal!$D$5:$D$504,$A11,Journal!$J$5:$J$504,M$3)-SUMIFS(Journal!$H$5:$H$504,Journal!$D$5:$D$504,$A11,Journal!$J$5:$J$504,M$3),SUMIFS(Journal!$H$5:$H$504,Journal!$D$5:$D$504,$A11,Journal!$J$5:$J$504,M$3)-SUMIFS(Journal!$G$5:$G$504,Journal!$D$5:$D$504,$A11,Journal!$J$5:$J$504,M$3)))</f>
        <v/>
      </c>
      <c r="N11" s="15">
        <f>IF(OR($A11="",$B11="Interne"),"",IF($B11="Produit",SUMIFS(Journal!$G$5:$G$504,Journal!$D$5:$D$504,$A11,Journal!$J$5:$J$504,N$3)-SUMIFS(Journal!$H$5:$H$504,Journal!$D$5:$D$504,$A11,Journal!$J$5:$J$504,N$3),SUMIFS(Journal!$H$5:$H$504,Journal!$D$5:$D$504,$A11,Journal!$J$5:$J$504,N$3)-SUMIFS(Journal!$G$5:$G$504,Journal!$D$5:$D$504,$A11,Journal!$J$5:$J$504,N$3)))</f>
        <v/>
      </c>
      <c r="O11" s="15">
        <f>IF(OR($A11="",$B11="Interne"),"",IF($B11="Produit",SUMIFS(Journal!$G$5:$G$504,Journal!$D$5:$D$504,$A11,Journal!$J$5:$J$504,O$3)-SUMIFS(Journal!$H$5:$H$504,Journal!$D$5:$D$504,$A11,Journal!$J$5:$J$504,O$3),SUMIFS(Journal!$H$5:$H$504,Journal!$D$5:$D$504,$A11,Journal!$J$5:$J$504,O$3)-SUMIFS(Journal!$G$5:$G$504,Journal!$D$5:$D$504,$A11,Journal!$J$5:$J$504,O$3)))</f>
        <v/>
      </c>
      <c r="P11" s="16">
        <f>IF(OR($A11="",$B11="Interne"),"",SUM(D11:O11))</f>
        <v/>
      </c>
    </row>
    <row r="12">
      <c r="A12">
        <f>IF(Paramètres!$E$17="","",Paramètres!$E$17)</f>
        <v/>
      </c>
      <c r="B12">
        <f>IF(Paramètres!$A$17="","",Paramètres!$C$17)</f>
        <v/>
      </c>
      <c r="C12">
        <f>IF(Paramètres!$A$17="","",Paramètres!$D$17)</f>
        <v/>
      </c>
      <c r="D12" s="15">
        <f>IF(OR($A12="",$B12="Interne"),"",IF($B12="Produit",SUMIFS(Journal!$G$5:$G$504,Journal!$D$5:$D$504,$A12,Journal!$J$5:$J$504,D$3)-SUMIFS(Journal!$H$5:$H$504,Journal!$D$5:$D$504,$A12,Journal!$J$5:$J$504,D$3),SUMIFS(Journal!$H$5:$H$504,Journal!$D$5:$D$504,$A12,Journal!$J$5:$J$504,D$3)-SUMIFS(Journal!$G$5:$G$504,Journal!$D$5:$D$504,$A12,Journal!$J$5:$J$504,D$3)))</f>
        <v/>
      </c>
      <c r="E12" s="15">
        <f>IF(OR($A12="",$B12="Interne"),"",IF($B12="Produit",SUMIFS(Journal!$G$5:$G$504,Journal!$D$5:$D$504,$A12,Journal!$J$5:$J$504,E$3)-SUMIFS(Journal!$H$5:$H$504,Journal!$D$5:$D$504,$A12,Journal!$J$5:$J$504,E$3),SUMIFS(Journal!$H$5:$H$504,Journal!$D$5:$D$504,$A12,Journal!$J$5:$J$504,E$3)-SUMIFS(Journal!$G$5:$G$504,Journal!$D$5:$D$504,$A12,Journal!$J$5:$J$504,E$3)))</f>
        <v/>
      </c>
      <c r="F12" s="15">
        <f>IF(OR($A12="",$B12="Interne"),"",IF($B12="Produit",SUMIFS(Journal!$G$5:$G$504,Journal!$D$5:$D$504,$A12,Journal!$J$5:$J$504,F$3)-SUMIFS(Journal!$H$5:$H$504,Journal!$D$5:$D$504,$A12,Journal!$J$5:$J$504,F$3),SUMIFS(Journal!$H$5:$H$504,Journal!$D$5:$D$504,$A12,Journal!$J$5:$J$504,F$3)-SUMIFS(Journal!$G$5:$G$504,Journal!$D$5:$D$504,$A12,Journal!$J$5:$J$504,F$3)))</f>
        <v/>
      </c>
      <c r="G12" s="15">
        <f>IF(OR($A12="",$B12="Interne"),"",IF($B12="Produit",SUMIFS(Journal!$G$5:$G$504,Journal!$D$5:$D$504,$A12,Journal!$J$5:$J$504,G$3)-SUMIFS(Journal!$H$5:$H$504,Journal!$D$5:$D$504,$A12,Journal!$J$5:$J$504,G$3),SUMIFS(Journal!$H$5:$H$504,Journal!$D$5:$D$504,$A12,Journal!$J$5:$J$504,G$3)-SUMIFS(Journal!$G$5:$G$504,Journal!$D$5:$D$504,$A12,Journal!$J$5:$J$504,G$3)))</f>
        <v/>
      </c>
      <c r="H12" s="15">
        <f>IF(OR($A12="",$B12="Interne"),"",IF($B12="Produit",SUMIFS(Journal!$G$5:$G$504,Journal!$D$5:$D$504,$A12,Journal!$J$5:$J$504,H$3)-SUMIFS(Journal!$H$5:$H$504,Journal!$D$5:$D$504,$A12,Journal!$J$5:$J$504,H$3),SUMIFS(Journal!$H$5:$H$504,Journal!$D$5:$D$504,$A12,Journal!$J$5:$J$504,H$3)-SUMIFS(Journal!$G$5:$G$504,Journal!$D$5:$D$504,$A12,Journal!$J$5:$J$504,H$3)))</f>
        <v/>
      </c>
      <c r="I12" s="15">
        <f>IF(OR($A12="",$B12="Interne"),"",IF($B12="Produit",SUMIFS(Journal!$G$5:$G$504,Journal!$D$5:$D$504,$A12,Journal!$J$5:$J$504,I$3)-SUMIFS(Journal!$H$5:$H$504,Journal!$D$5:$D$504,$A12,Journal!$J$5:$J$504,I$3),SUMIFS(Journal!$H$5:$H$504,Journal!$D$5:$D$504,$A12,Journal!$J$5:$J$504,I$3)-SUMIFS(Journal!$G$5:$G$504,Journal!$D$5:$D$504,$A12,Journal!$J$5:$J$504,I$3)))</f>
        <v/>
      </c>
      <c r="J12" s="15">
        <f>IF(OR($A12="",$B12="Interne"),"",IF($B12="Produit",SUMIFS(Journal!$G$5:$G$504,Journal!$D$5:$D$504,$A12,Journal!$J$5:$J$504,J$3)-SUMIFS(Journal!$H$5:$H$504,Journal!$D$5:$D$504,$A12,Journal!$J$5:$J$504,J$3),SUMIFS(Journal!$H$5:$H$504,Journal!$D$5:$D$504,$A12,Journal!$J$5:$J$504,J$3)-SUMIFS(Journal!$G$5:$G$504,Journal!$D$5:$D$504,$A12,Journal!$J$5:$J$504,J$3)))</f>
        <v/>
      </c>
      <c r="K12" s="15">
        <f>IF(OR($A12="",$B12="Interne"),"",IF($B12="Produit",SUMIFS(Journal!$G$5:$G$504,Journal!$D$5:$D$504,$A12,Journal!$J$5:$J$504,K$3)-SUMIFS(Journal!$H$5:$H$504,Journal!$D$5:$D$504,$A12,Journal!$J$5:$J$504,K$3),SUMIFS(Journal!$H$5:$H$504,Journal!$D$5:$D$504,$A12,Journal!$J$5:$J$504,K$3)-SUMIFS(Journal!$G$5:$G$504,Journal!$D$5:$D$504,$A12,Journal!$J$5:$J$504,K$3)))</f>
        <v/>
      </c>
      <c r="L12" s="15">
        <f>IF(OR($A12="",$B12="Interne"),"",IF($B12="Produit",SUMIFS(Journal!$G$5:$G$504,Journal!$D$5:$D$504,$A12,Journal!$J$5:$J$504,L$3)-SUMIFS(Journal!$H$5:$H$504,Journal!$D$5:$D$504,$A12,Journal!$J$5:$J$504,L$3),SUMIFS(Journal!$H$5:$H$504,Journal!$D$5:$D$504,$A12,Journal!$J$5:$J$504,L$3)-SUMIFS(Journal!$G$5:$G$504,Journal!$D$5:$D$504,$A12,Journal!$J$5:$J$504,L$3)))</f>
        <v/>
      </c>
      <c r="M12" s="15">
        <f>IF(OR($A12="",$B12="Interne"),"",IF($B12="Produit",SUMIFS(Journal!$G$5:$G$504,Journal!$D$5:$D$504,$A12,Journal!$J$5:$J$504,M$3)-SUMIFS(Journal!$H$5:$H$504,Journal!$D$5:$D$504,$A12,Journal!$J$5:$J$504,M$3),SUMIFS(Journal!$H$5:$H$504,Journal!$D$5:$D$504,$A12,Journal!$J$5:$J$504,M$3)-SUMIFS(Journal!$G$5:$G$504,Journal!$D$5:$D$504,$A12,Journal!$J$5:$J$504,M$3)))</f>
        <v/>
      </c>
      <c r="N12" s="15">
        <f>IF(OR($A12="",$B12="Interne"),"",IF($B12="Produit",SUMIFS(Journal!$G$5:$G$504,Journal!$D$5:$D$504,$A12,Journal!$J$5:$J$504,N$3)-SUMIFS(Journal!$H$5:$H$504,Journal!$D$5:$D$504,$A12,Journal!$J$5:$J$504,N$3),SUMIFS(Journal!$H$5:$H$504,Journal!$D$5:$D$504,$A12,Journal!$J$5:$J$504,N$3)-SUMIFS(Journal!$G$5:$G$504,Journal!$D$5:$D$504,$A12,Journal!$J$5:$J$504,N$3)))</f>
        <v/>
      </c>
      <c r="O12" s="15">
        <f>IF(OR($A12="",$B12="Interne"),"",IF($B12="Produit",SUMIFS(Journal!$G$5:$G$504,Journal!$D$5:$D$504,$A12,Journal!$J$5:$J$504,O$3)-SUMIFS(Journal!$H$5:$H$504,Journal!$D$5:$D$504,$A12,Journal!$J$5:$J$504,O$3),SUMIFS(Journal!$H$5:$H$504,Journal!$D$5:$D$504,$A12,Journal!$J$5:$J$504,O$3)-SUMIFS(Journal!$G$5:$G$504,Journal!$D$5:$D$504,$A12,Journal!$J$5:$J$504,O$3)))</f>
        <v/>
      </c>
      <c r="P12" s="16">
        <f>IF(OR($A12="",$B12="Interne"),"",SUM(D12:O12))</f>
        <v/>
      </c>
    </row>
    <row r="13">
      <c r="A13">
        <f>IF(Paramètres!$E$18="","",Paramètres!$E$18)</f>
        <v/>
      </c>
      <c r="B13">
        <f>IF(Paramètres!$A$18="","",Paramètres!$C$18)</f>
        <v/>
      </c>
      <c r="C13">
        <f>IF(Paramètres!$A$18="","",Paramètres!$D$18)</f>
        <v/>
      </c>
      <c r="D13" s="15">
        <f>IF(OR($A13="",$B13="Interne"),"",IF($B13="Produit",SUMIFS(Journal!$G$5:$G$504,Journal!$D$5:$D$504,$A13,Journal!$J$5:$J$504,D$3)-SUMIFS(Journal!$H$5:$H$504,Journal!$D$5:$D$504,$A13,Journal!$J$5:$J$504,D$3),SUMIFS(Journal!$H$5:$H$504,Journal!$D$5:$D$504,$A13,Journal!$J$5:$J$504,D$3)-SUMIFS(Journal!$G$5:$G$504,Journal!$D$5:$D$504,$A13,Journal!$J$5:$J$504,D$3)))</f>
        <v/>
      </c>
      <c r="E13" s="15">
        <f>IF(OR($A13="",$B13="Interne"),"",IF($B13="Produit",SUMIFS(Journal!$G$5:$G$504,Journal!$D$5:$D$504,$A13,Journal!$J$5:$J$504,E$3)-SUMIFS(Journal!$H$5:$H$504,Journal!$D$5:$D$504,$A13,Journal!$J$5:$J$504,E$3),SUMIFS(Journal!$H$5:$H$504,Journal!$D$5:$D$504,$A13,Journal!$J$5:$J$504,E$3)-SUMIFS(Journal!$G$5:$G$504,Journal!$D$5:$D$504,$A13,Journal!$J$5:$J$504,E$3)))</f>
        <v/>
      </c>
      <c r="F13" s="15">
        <f>IF(OR($A13="",$B13="Interne"),"",IF($B13="Produit",SUMIFS(Journal!$G$5:$G$504,Journal!$D$5:$D$504,$A13,Journal!$J$5:$J$504,F$3)-SUMIFS(Journal!$H$5:$H$504,Journal!$D$5:$D$504,$A13,Journal!$J$5:$J$504,F$3),SUMIFS(Journal!$H$5:$H$504,Journal!$D$5:$D$504,$A13,Journal!$J$5:$J$504,F$3)-SUMIFS(Journal!$G$5:$G$504,Journal!$D$5:$D$504,$A13,Journal!$J$5:$J$504,F$3)))</f>
        <v/>
      </c>
      <c r="G13" s="15">
        <f>IF(OR($A13="",$B13="Interne"),"",IF($B13="Produit",SUMIFS(Journal!$G$5:$G$504,Journal!$D$5:$D$504,$A13,Journal!$J$5:$J$504,G$3)-SUMIFS(Journal!$H$5:$H$504,Journal!$D$5:$D$504,$A13,Journal!$J$5:$J$504,G$3),SUMIFS(Journal!$H$5:$H$504,Journal!$D$5:$D$504,$A13,Journal!$J$5:$J$504,G$3)-SUMIFS(Journal!$G$5:$G$504,Journal!$D$5:$D$504,$A13,Journal!$J$5:$J$504,G$3)))</f>
        <v/>
      </c>
      <c r="H13" s="15">
        <f>IF(OR($A13="",$B13="Interne"),"",IF($B13="Produit",SUMIFS(Journal!$G$5:$G$504,Journal!$D$5:$D$504,$A13,Journal!$J$5:$J$504,H$3)-SUMIFS(Journal!$H$5:$H$504,Journal!$D$5:$D$504,$A13,Journal!$J$5:$J$504,H$3),SUMIFS(Journal!$H$5:$H$504,Journal!$D$5:$D$504,$A13,Journal!$J$5:$J$504,H$3)-SUMIFS(Journal!$G$5:$G$504,Journal!$D$5:$D$504,$A13,Journal!$J$5:$J$504,H$3)))</f>
        <v/>
      </c>
      <c r="I13" s="15">
        <f>IF(OR($A13="",$B13="Interne"),"",IF($B13="Produit",SUMIFS(Journal!$G$5:$G$504,Journal!$D$5:$D$504,$A13,Journal!$J$5:$J$504,I$3)-SUMIFS(Journal!$H$5:$H$504,Journal!$D$5:$D$504,$A13,Journal!$J$5:$J$504,I$3),SUMIFS(Journal!$H$5:$H$504,Journal!$D$5:$D$504,$A13,Journal!$J$5:$J$504,I$3)-SUMIFS(Journal!$G$5:$G$504,Journal!$D$5:$D$504,$A13,Journal!$J$5:$J$504,I$3)))</f>
        <v/>
      </c>
      <c r="J13" s="15">
        <f>IF(OR($A13="",$B13="Interne"),"",IF($B13="Produit",SUMIFS(Journal!$G$5:$G$504,Journal!$D$5:$D$504,$A13,Journal!$J$5:$J$504,J$3)-SUMIFS(Journal!$H$5:$H$504,Journal!$D$5:$D$504,$A13,Journal!$J$5:$J$504,J$3),SUMIFS(Journal!$H$5:$H$504,Journal!$D$5:$D$504,$A13,Journal!$J$5:$J$504,J$3)-SUMIFS(Journal!$G$5:$G$504,Journal!$D$5:$D$504,$A13,Journal!$J$5:$J$504,J$3)))</f>
        <v/>
      </c>
      <c r="K13" s="15">
        <f>IF(OR($A13="",$B13="Interne"),"",IF($B13="Produit",SUMIFS(Journal!$G$5:$G$504,Journal!$D$5:$D$504,$A13,Journal!$J$5:$J$504,K$3)-SUMIFS(Journal!$H$5:$H$504,Journal!$D$5:$D$504,$A13,Journal!$J$5:$J$504,K$3),SUMIFS(Journal!$H$5:$H$504,Journal!$D$5:$D$504,$A13,Journal!$J$5:$J$504,K$3)-SUMIFS(Journal!$G$5:$G$504,Journal!$D$5:$D$504,$A13,Journal!$J$5:$J$504,K$3)))</f>
        <v/>
      </c>
      <c r="L13" s="15">
        <f>IF(OR($A13="",$B13="Interne"),"",IF($B13="Produit",SUMIFS(Journal!$G$5:$G$504,Journal!$D$5:$D$504,$A13,Journal!$J$5:$J$504,L$3)-SUMIFS(Journal!$H$5:$H$504,Journal!$D$5:$D$504,$A13,Journal!$J$5:$J$504,L$3),SUMIFS(Journal!$H$5:$H$504,Journal!$D$5:$D$504,$A13,Journal!$J$5:$J$504,L$3)-SUMIFS(Journal!$G$5:$G$504,Journal!$D$5:$D$504,$A13,Journal!$J$5:$J$504,L$3)))</f>
        <v/>
      </c>
      <c r="M13" s="15">
        <f>IF(OR($A13="",$B13="Interne"),"",IF($B13="Produit",SUMIFS(Journal!$G$5:$G$504,Journal!$D$5:$D$504,$A13,Journal!$J$5:$J$504,M$3)-SUMIFS(Journal!$H$5:$H$504,Journal!$D$5:$D$504,$A13,Journal!$J$5:$J$504,M$3),SUMIFS(Journal!$H$5:$H$504,Journal!$D$5:$D$504,$A13,Journal!$J$5:$J$504,M$3)-SUMIFS(Journal!$G$5:$G$504,Journal!$D$5:$D$504,$A13,Journal!$J$5:$J$504,M$3)))</f>
        <v/>
      </c>
      <c r="N13" s="15">
        <f>IF(OR($A13="",$B13="Interne"),"",IF($B13="Produit",SUMIFS(Journal!$G$5:$G$504,Journal!$D$5:$D$504,$A13,Journal!$J$5:$J$504,N$3)-SUMIFS(Journal!$H$5:$H$504,Journal!$D$5:$D$504,$A13,Journal!$J$5:$J$504,N$3),SUMIFS(Journal!$H$5:$H$504,Journal!$D$5:$D$504,$A13,Journal!$J$5:$J$504,N$3)-SUMIFS(Journal!$G$5:$G$504,Journal!$D$5:$D$504,$A13,Journal!$J$5:$J$504,N$3)))</f>
        <v/>
      </c>
      <c r="O13" s="15">
        <f>IF(OR($A13="",$B13="Interne"),"",IF($B13="Produit",SUMIFS(Journal!$G$5:$G$504,Journal!$D$5:$D$504,$A13,Journal!$J$5:$J$504,O$3)-SUMIFS(Journal!$H$5:$H$504,Journal!$D$5:$D$504,$A13,Journal!$J$5:$J$504,O$3),SUMIFS(Journal!$H$5:$H$504,Journal!$D$5:$D$504,$A13,Journal!$J$5:$J$504,O$3)-SUMIFS(Journal!$G$5:$G$504,Journal!$D$5:$D$504,$A13,Journal!$J$5:$J$504,O$3)))</f>
        <v/>
      </c>
      <c r="P13" s="16">
        <f>IF(OR($A13="",$B13="Interne"),"",SUM(D13:O13))</f>
        <v/>
      </c>
    </row>
    <row r="14">
      <c r="A14">
        <f>IF(Paramètres!$E$19="","",Paramètres!$E$19)</f>
        <v/>
      </c>
      <c r="B14">
        <f>IF(Paramètres!$A$19="","",Paramètres!$C$19)</f>
        <v/>
      </c>
      <c r="C14">
        <f>IF(Paramètres!$A$19="","",Paramètres!$D$19)</f>
        <v/>
      </c>
      <c r="D14" s="15">
        <f>IF(OR($A14="",$B14="Interne"),"",IF($B14="Produit",SUMIFS(Journal!$G$5:$G$504,Journal!$D$5:$D$504,$A14,Journal!$J$5:$J$504,D$3)-SUMIFS(Journal!$H$5:$H$504,Journal!$D$5:$D$504,$A14,Journal!$J$5:$J$504,D$3),SUMIFS(Journal!$H$5:$H$504,Journal!$D$5:$D$504,$A14,Journal!$J$5:$J$504,D$3)-SUMIFS(Journal!$G$5:$G$504,Journal!$D$5:$D$504,$A14,Journal!$J$5:$J$504,D$3)))</f>
        <v/>
      </c>
      <c r="E14" s="15">
        <f>IF(OR($A14="",$B14="Interne"),"",IF($B14="Produit",SUMIFS(Journal!$G$5:$G$504,Journal!$D$5:$D$504,$A14,Journal!$J$5:$J$504,E$3)-SUMIFS(Journal!$H$5:$H$504,Journal!$D$5:$D$504,$A14,Journal!$J$5:$J$504,E$3),SUMIFS(Journal!$H$5:$H$504,Journal!$D$5:$D$504,$A14,Journal!$J$5:$J$504,E$3)-SUMIFS(Journal!$G$5:$G$504,Journal!$D$5:$D$504,$A14,Journal!$J$5:$J$504,E$3)))</f>
        <v/>
      </c>
      <c r="F14" s="15">
        <f>IF(OR($A14="",$B14="Interne"),"",IF($B14="Produit",SUMIFS(Journal!$G$5:$G$504,Journal!$D$5:$D$504,$A14,Journal!$J$5:$J$504,F$3)-SUMIFS(Journal!$H$5:$H$504,Journal!$D$5:$D$504,$A14,Journal!$J$5:$J$504,F$3),SUMIFS(Journal!$H$5:$H$504,Journal!$D$5:$D$504,$A14,Journal!$J$5:$J$504,F$3)-SUMIFS(Journal!$G$5:$G$504,Journal!$D$5:$D$504,$A14,Journal!$J$5:$J$504,F$3)))</f>
        <v/>
      </c>
      <c r="G14" s="15">
        <f>IF(OR($A14="",$B14="Interne"),"",IF($B14="Produit",SUMIFS(Journal!$G$5:$G$504,Journal!$D$5:$D$504,$A14,Journal!$J$5:$J$504,G$3)-SUMIFS(Journal!$H$5:$H$504,Journal!$D$5:$D$504,$A14,Journal!$J$5:$J$504,G$3),SUMIFS(Journal!$H$5:$H$504,Journal!$D$5:$D$504,$A14,Journal!$J$5:$J$504,G$3)-SUMIFS(Journal!$G$5:$G$504,Journal!$D$5:$D$504,$A14,Journal!$J$5:$J$504,G$3)))</f>
        <v/>
      </c>
      <c r="H14" s="15">
        <f>IF(OR($A14="",$B14="Interne"),"",IF($B14="Produit",SUMIFS(Journal!$G$5:$G$504,Journal!$D$5:$D$504,$A14,Journal!$J$5:$J$504,H$3)-SUMIFS(Journal!$H$5:$H$504,Journal!$D$5:$D$504,$A14,Journal!$J$5:$J$504,H$3),SUMIFS(Journal!$H$5:$H$504,Journal!$D$5:$D$504,$A14,Journal!$J$5:$J$504,H$3)-SUMIFS(Journal!$G$5:$G$504,Journal!$D$5:$D$504,$A14,Journal!$J$5:$J$504,H$3)))</f>
        <v/>
      </c>
      <c r="I14" s="15">
        <f>IF(OR($A14="",$B14="Interne"),"",IF($B14="Produit",SUMIFS(Journal!$G$5:$G$504,Journal!$D$5:$D$504,$A14,Journal!$J$5:$J$504,I$3)-SUMIFS(Journal!$H$5:$H$504,Journal!$D$5:$D$504,$A14,Journal!$J$5:$J$504,I$3),SUMIFS(Journal!$H$5:$H$504,Journal!$D$5:$D$504,$A14,Journal!$J$5:$J$504,I$3)-SUMIFS(Journal!$G$5:$G$504,Journal!$D$5:$D$504,$A14,Journal!$J$5:$J$504,I$3)))</f>
        <v/>
      </c>
      <c r="J14" s="15">
        <f>IF(OR($A14="",$B14="Interne"),"",IF($B14="Produit",SUMIFS(Journal!$G$5:$G$504,Journal!$D$5:$D$504,$A14,Journal!$J$5:$J$504,J$3)-SUMIFS(Journal!$H$5:$H$504,Journal!$D$5:$D$504,$A14,Journal!$J$5:$J$504,J$3),SUMIFS(Journal!$H$5:$H$504,Journal!$D$5:$D$504,$A14,Journal!$J$5:$J$504,J$3)-SUMIFS(Journal!$G$5:$G$504,Journal!$D$5:$D$504,$A14,Journal!$J$5:$J$504,J$3)))</f>
        <v/>
      </c>
      <c r="K14" s="15">
        <f>IF(OR($A14="",$B14="Interne"),"",IF($B14="Produit",SUMIFS(Journal!$G$5:$G$504,Journal!$D$5:$D$504,$A14,Journal!$J$5:$J$504,K$3)-SUMIFS(Journal!$H$5:$H$504,Journal!$D$5:$D$504,$A14,Journal!$J$5:$J$504,K$3),SUMIFS(Journal!$H$5:$H$504,Journal!$D$5:$D$504,$A14,Journal!$J$5:$J$504,K$3)-SUMIFS(Journal!$G$5:$G$504,Journal!$D$5:$D$504,$A14,Journal!$J$5:$J$504,K$3)))</f>
        <v/>
      </c>
      <c r="L14" s="15">
        <f>IF(OR($A14="",$B14="Interne"),"",IF($B14="Produit",SUMIFS(Journal!$G$5:$G$504,Journal!$D$5:$D$504,$A14,Journal!$J$5:$J$504,L$3)-SUMIFS(Journal!$H$5:$H$504,Journal!$D$5:$D$504,$A14,Journal!$J$5:$J$504,L$3),SUMIFS(Journal!$H$5:$H$504,Journal!$D$5:$D$504,$A14,Journal!$J$5:$J$504,L$3)-SUMIFS(Journal!$G$5:$G$504,Journal!$D$5:$D$504,$A14,Journal!$J$5:$J$504,L$3)))</f>
        <v/>
      </c>
      <c r="M14" s="15">
        <f>IF(OR($A14="",$B14="Interne"),"",IF($B14="Produit",SUMIFS(Journal!$G$5:$G$504,Journal!$D$5:$D$504,$A14,Journal!$J$5:$J$504,M$3)-SUMIFS(Journal!$H$5:$H$504,Journal!$D$5:$D$504,$A14,Journal!$J$5:$J$504,M$3),SUMIFS(Journal!$H$5:$H$504,Journal!$D$5:$D$504,$A14,Journal!$J$5:$J$504,M$3)-SUMIFS(Journal!$G$5:$G$504,Journal!$D$5:$D$504,$A14,Journal!$J$5:$J$504,M$3)))</f>
        <v/>
      </c>
      <c r="N14" s="15">
        <f>IF(OR($A14="",$B14="Interne"),"",IF($B14="Produit",SUMIFS(Journal!$G$5:$G$504,Journal!$D$5:$D$504,$A14,Journal!$J$5:$J$504,N$3)-SUMIFS(Journal!$H$5:$H$504,Journal!$D$5:$D$504,$A14,Journal!$J$5:$J$504,N$3),SUMIFS(Journal!$H$5:$H$504,Journal!$D$5:$D$504,$A14,Journal!$J$5:$J$504,N$3)-SUMIFS(Journal!$G$5:$G$504,Journal!$D$5:$D$504,$A14,Journal!$J$5:$J$504,N$3)))</f>
        <v/>
      </c>
      <c r="O14" s="15">
        <f>IF(OR($A14="",$B14="Interne"),"",IF($B14="Produit",SUMIFS(Journal!$G$5:$G$504,Journal!$D$5:$D$504,$A14,Journal!$J$5:$J$504,O$3)-SUMIFS(Journal!$H$5:$H$504,Journal!$D$5:$D$504,$A14,Journal!$J$5:$J$504,O$3),SUMIFS(Journal!$H$5:$H$504,Journal!$D$5:$D$504,$A14,Journal!$J$5:$J$504,O$3)-SUMIFS(Journal!$G$5:$G$504,Journal!$D$5:$D$504,$A14,Journal!$J$5:$J$504,O$3)))</f>
        <v/>
      </c>
      <c r="P14" s="16">
        <f>IF(OR($A14="",$B14="Interne"),"",SUM(D14:O14))</f>
        <v/>
      </c>
    </row>
    <row r="15">
      <c r="A15">
        <f>IF(Paramètres!$E$20="","",Paramètres!$E$20)</f>
        <v/>
      </c>
      <c r="B15">
        <f>IF(Paramètres!$A$20="","",Paramètres!$C$20)</f>
        <v/>
      </c>
      <c r="C15">
        <f>IF(Paramètres!$A$20="","",Paramètres!$D$20)</f>
        <v/>
      </c>
      <c r="D15" s="15">
        <f>IF(OR($A15="",$B15="Interne"),"",IF($B15="Produit",SUMIFS(Journal!$G$5:$G$504,Journal!$D$5:$D$504,$A15,Journal!$J$5:$J$504,D$3)-SUMIFS(Journal!$H$5:$H$504,Journal!$D$5:$D$504,$A15,Journal!$J$5:$J$504,D$3),SUMIFS(Journal!$H$5:$H$504,Journal!$D$5:$D$504,$A15,Journal!$J$5:$J$504,D$3)-SUMIFS(Journal!$G$5:$G$504,Journal!$D$5:$D$504,$A15,Journal!$J$5:$J$504,D$3)))</f>
        <v/>
      </c>
      <c r="E15" s="15">
        <f>IF(OR($A15="",$B15="Interne"),"",IF($B15="Produit",SUMIFS(Journal!$G$5:$G$504,Journal!$D$5:$D$504,$A15,Journal!$J$5:$J$504,E$3)-SUMIFS(Journal!$H$5:$H$504,Journal!$D$5:$D$504,$A15,Journal!$J$5:$J$504,E$3),SUMIFS(Journal!$H$5:$H$504,Journal!$D$5:$D$504,$A15,Journal!$J$5:$J$504,E$3)-SUMIFS(Journal!$G$5:$G$504,Journal!$D$5:$D$504,$A15,Journal!$J$5:$J$504,E$3)))</f>
        <v/>
      </c>
      <c r="F15" s="15">
        <f>IF(OR($A15="",$B15="Interne"),"",IF($B15="Produit",SUMIFS(Journal!$G$5:$G$504,Journal!$D$5:$D$504,$A15,Journal!$J$5:$J$504,F$3)-SUMIFS(Journal!$H$5:$H$504,Journal!$D$5:$D$504,$A15,Journal!$J$5:$J$504,F$3),SUMIFS(Journal!$H$5:$H$504,Journal!$D$5:$D$504,$A15,Journal!$J$5:$J$504,F$3)-SUMIFS(Journal!$G$5:$G$504,Journal!$D$5:$D$504,$A15,Journal!$J$5:$J$504,F$3)))</f>
        <v/>
      </c>
      <c r="G15" s="15">
        <f>IF(OR($A15="",$B15="Interne"),"",IF($B15="Produit",SUMIFS(Journal!$G$5:$G$504,Journal!$D$5:$D$504,$A15,Journal!$J$5:$J$504,G$3)-SUMIFS(Journal!$H$5:$H$504,Journal!$D$5:$D$504,$A15,Journal!$J$5:$J$504,G$3),SUMIFS(Journal!$H$5:$H$504,Journal!$D$5:$D$504,$A15,Journal!$J$5:$J$504,G$3)-SUMIFS(Journal!$G$5:$G$504,Journal!$D$5:$D$504,$A15,Journal!$J$5:$J$504,G$3)))</f>
        <v/>
      </c>
      <c r="H15" s="15">
        <f>IF(OR($A15="",$B15="Interne"),"",IF($B15="Produit",SUMIFS(Journal!$G$5:$G$504,Journal!$D$5:$D$504,$A15,Journal!$J$5:$J$504,H$3)-SUMIFS(Journal!$H$5:$H$504,Journal!$D$5:$D$504,$A15,Journal!$J$5:$J$504,H$3),SUMIFS(Journal!$H$5:$H$504,Journal!$D$5:$D$504,$A15,Journal!$J$5:$J$504,H$3)-SUMIFS(Journal!$G$5:$G$504,Journal!$D$5:$D$504,$A15,Journal!$J$5:$J$504,H$3)))</f>
        <v/>
      </c>
      <c r="I15" s="15">
        <f>IF(OR($A15="",$B15="Interne"),"",IF($B15="Produit",SUMIFS(Journal!$G$5:$G$504,Journal!$D$5:$D$504,$A15,Journal!$J$5:$J$504,I$3)-SUMIFS(Journal!$H$5:$H$504,Journal!$D$5:$D$504,$A15,Journal!$J$5:$J$504,I$3),SUMIFS(Journal!$H$5:$H$504,Journal!$D$5:$D$504,$A15,Journal!$J$5:$J$504,I$3)-SUMIFS(Journal!$G$5:$G$504,Journal!$D$5:$D$504,$A15,Journal!$J$5:$J$504,I$3)))</f>
        <v/>
      </c>
      <c r="J15" s="15">
        <f>IF(OR($A15="",$B15="Interne"),"",IF($B15="Produit",SUMIFS(Journal!$G$5:$G$504,Journal!$D$5:$D$504,$A15,Journal!$J$5:$J$504,J$3)-SUMIFS(Journal!$H$5:$H$504,Journal!$D$5:$D$504,$A15,Journal!$J$5:$J$504,J$3),SUMIFS(Journal!$H$5:$H$504,Journal!$D$5:$D$504,$A15,Journal!$J$5:$J$504,J$3)-SUMIFS(Journal!$G$5:$G$504,Journal!$D$5:$D$504,$A15,Journal!$J$5:$J$504,J$3)))</f>
        <v/>
      </c>
      <c r="K15" s="15">
        <f>IF(OR($A15="",$B15="Interne"),"",IF($B15="Produit",SUMIFS(Journal!$G$5:$G$504,Journal!$D$5:$D$504,$A15,Journal!$J$5:$J$504,K$3)-SUMIFS(Journal!$H$5:$H$504,Journal!$D$5:$D$504,$A15,Journal!$J$5:$J$504,K$3),SUMIFS(Journal!$H$5:$H$504,Journal!$D$5:$D$504,$A15,Journal!$J$5:$J$504,K$3)-SUMIFS(Journal!$G$5:$G$504,Journal!$D$5:$D$504,$A15,Journal!$J$5:$J$504,K$3)))</f>
        <v/>
      </c>
      <c r="L15" s="15">
        <f>IF(OR($A15="",$B15="Interne"),"",IF($B15="Produit",SUMIFS(Journal!$G$5:$G$504,Journal!$D$5:$D$504,$A15,Journal!$J$5:$J$504,L$3)-SUMIFS(Journal!$H$5:$H$504,Journal!$D$5:$D$504,$A15,Journal!$J$5:$J$504,L$3),SUMIFS(Journal!$H$5:$H$504,Journal!$D$5:$D$504,$A15,Journal!$J$5:$J$504,L$3)-SUMIFS(Journal!$G$5:$G$504,Journal!$D$5:$D$504,$A15,Journal!$J$5:$J$504,L$3)))</f>
        <v/>
      </c>
      <c r="M15" s="15">
        <f>IF(OR($A15="",$B15="Interne"),"",IF($B15="Produit",SUMIFS(Journal!$G$5:$G$504,Journal!$D$5:$D$504,$A15,Journal!$J$5:$J$504,M$3)-SUMIFS(Journal!$H$5:$H$504,Journal!$D$5:$D$504,$A15,Journal!$J$5:$J$504,M$3),SUMIFS(Journal!$H$5:$H$504,Journal!$D$5:$D$504,$A15,Journal!$J$5:$J$504,M$3)-SUMIFS(Journal!$G$5:$G$504,Journal!$D$5:$D$504,$A15,Journal!$J$5:$J$504,M$3)))</f>
        <v/>
      </c>
      <c r="N15" s="15">
        <f>IF(OR($A15="",$B15="Interne"),"",IF($B15="Produit",SUMIFS(Journal!$G$5:$G$504,Journal!$D$5:$D$504,$A15,Journal!$J$5:$J$504,N$3)-SUMIFS(Journal!$H$5:$H$504,Journal!$D$5:$D$504,$A15,Journal!$J$5:$J$504,N$3),SUMIFS(Journal!$H$5:$H$504,Journal!$D$5:$D$504,$A15,Journal!$J$5:$J$504,N$3)-SUMIFS(Journal!$G$5:$G$504,Journal!$D$5:$D$504,$A15,Journal!$J$5:$J$504,N$3)))</f>
        <v/>
      </c>
      <c r="O15" s="15">
        <f>IF(OR($A15="",$B15="Interne"),"",IF($B15="Produit",SUMIFS(Journal!$G$5:$G$504,Journal!$D$5:$D$504,$A15,Journal!$J$5:$J$504,O$3)-SUMIFS(Journal!$H$5:$H$504,Journal!$D$5:$D$504,$A15,Journal!$J$5:$J$504,O$3),SUMIFS(Journal!$H$5:$H$504,Journal!$D$5:$D$504,$A15,Journal!$J$5:$J$504,O$3)-SUMIFS(Journal!$G$5:$G$504,Journal!$D$5:$D$504,$A15,Journal!$J$5:$J$504,O$3)))</f>
        <v/>
      </c>
      <c r="P15" s="16">
        <f>IF(OR($A15="",$B15="Interne"),"",SUM(D15:O15))</f>
        <v/>
      </c>
    </row>
    <row r="16">
      <c r="A16">
        <f>IF(Paramètres!$E$21="","",Paramètres!$E$21)</f>
        <v/>
      </c>
      <c r="B16">
        <f>IF(Paramètres!$A$21="","",Paramètres!$C$21)</f>
        <v/>
      </c>
      <c r="C16">
        <f>IF(Paramètres!$A$21="","",Paramètres!$D$21)</f>
        <v/>
      </c>
      <c r="D16" s="15">
        <f>IF(OR($A16="",$B16="Interne"),"",IF($B16="Produit",SUMIFS(Journal!$G$5:$G$504,Journal!$D$5:$D$504,$A16,Journal!$J$5:$J$504,D$3)-SUMIFS(Journal!$H$5:$H$504,Journal!$D$5:$D$504,$A16,Journal!$J$5:$J$504,D$3),SUMIFS(Journal!$H$5:$H$504,Journal!$D$5:$D$504,$A16,Journal!$J$5:$J$504,D$3)-SUMIFS(Journal!$G$5:$G$504,Journal!$D$5:$D$504,$A16,Journal!$J$5:$J$504,D$3)))</f>
        <v/>
      </c>
      <c r="E16" s="15">
        <f>IF(OR($A16="",$B16="Interne"),"",IF($B16="Produit",SUMIFS(Journal!$G$5:$G$504,Journal!$D$5:$D$504,$A16,Journal!$J$5:$J$504,E$3)-SUMIFS(Journal!$H$5:$H$504,Journal!$D$5:$D$504,$A16,Journal!$J$5:$J$504,E$3),SUMIFS(Journal!$H$5:$H$504,Journal!$D$5:$D$504,$A16,Journal!$J$5:$J$504,E$3)-SUMIFS(Journal!$G$5:$G$504,Journal!$D$5:$D$504,$A16,Journal!$J$5:$J$504,E$3)))</f>
        <v/>
      </c>
      <c r="F16" s="15">
        <f>IF(OR($A16="",$B16="Interne"),"",IF($B16="Produit",SUMIFS(Journal!$G$5:$G$504,Journal!$D$5:$D$504,$A16,Journal!$J$5:$J$504,F$3)-SUMIFS(Journal!$H$5:$H$504,Journal!$D$5:$D$504,$A16,Journal!$J$5:$J$504,F$3),SUMIFS(Journal!$H$5:$H$504,Journal!$D$5:$D$504,$A16,Journal!$J$5:$J$504,F$3)-SUMIFS(Journal!$G$5:$G$504,Journal!$D$5:$D$504,$A16,Journal!$J$5:$J$504,F$3)))</f>
        <v/>
      </c>
      <c r="G16" s="15">
        <f>IF(OR($A16="",$B16="Interne"),"",IF($B16="Produit",SUMIFS(Journal!$G$5:$G$504,Journal!$D$5:$D$504,$A16,Journal!$J$5:$J$504,G$3)-SUMIFS(Journal!$H$5:$H$504,Journal!$D$5:$D$504,$A16,Journal!$J$5:$J$504,G$3),SUMIFS(Journal!$H$5:$H$504,Journal!$D$5:$D$504,$A16,Journal!$J$5:$J$504,G$3)-SUMIFS(Journal!$G$5:$G$504,Journal!$D$5:$D$504,$A16,Journal!$J$5:$J$504,G$3)))</f>
        <v/>
      </c>
      <c r="H16" s="15">
        <f>IF(OR($A16="",$B16="Interne"),"",IF($B16="Produit",SUMIFS(Journal!$G$5:$G$504,Journal!$D$5:$D$504,$A16,Journal!$J$5:$J$504,H$3)-SUMIFS(Journal!$H$5:$H$504,Journal!$D$5:$D$504,$A16,Journal!$J$5:$J$504,H$3),SUMIFS(Journal!$H$5:$H$504,Journal!$D$5:$D$504,$A16,Journal!$J$5:$J$504,H$3)-SUMIFS(Journal!$G$5:$G$504,Journal!$D$5:$D$504,$A16,Journal!$J$5:$J$504,H$3)))</f>
        <v/>
      </c>
      <c r="I16" s="15">
        <f>IF(OR($A16="",$B16="Interne"),"",IF($B16="Produit",SUMIFS(Journal!$G$5:$G$504,Journal!$D$5:$D$504,$A16,Journal!$J$5:$J$504,I$3)-SUMIFS(Journal!$H$5:$H$504,Journal!$D$5:$D$504,$A16,Journal!$J$5:$J$504,I$3),SUMIFS(Journal!$H$5:$H$504,Journal!$D$5:$D$504,$A16,Journal!$J$5:$J$504,I$3)-SUMIFS(Journal!$G$5:$G$504,Journal!$D$5:$D$504,$A16,Journal!$J$5:$J$504,I$3)))</f>
        <v/>
      </c>
      <c r="J16" s="15">
        <f>IF(OR($A16="",$B16="Interne"),"",IF($B16="Produit",SUMIFS(Journal!$G$5:$G$504,Journal!$D$5:$D$504,$A16,Journal!$J$5:$J$504,J$3)-SUMIFS(Journal!$H$5:$H$504,Journal!$D$5:$D$504,$A16,Journal!$J$5:$J$504,J$3),SUMIFS(Journal!$H$5:$H$504,Journal!$D$5:$D$504,$A16,Journal!$J$5:$J$504,J$3)-SUMIFS(Journal!$G$5:$G$504,Journal!$D$5:$D$504,$A16,Journal!$J$5:$J$504,J$3)))</f>
        <v/>
      </c>
      <c r="K16" s="15">
        <f>IF(OR($A16="",$B16="Interne"),"",IF($B16="Produit",SUMIFS(Journal!$G$5:$G$504,Journal!$D$5:$D$504,$A16,Journal!$J$5:$J$504,K$3)-SUMIFS(Journal!$H$5:$H$504,Journal!$D$5:$D$504,$A16,Journal!$J$5:$J$504,K$3),SUMIFS(Journal!$H$5:$H$504,Journal!$D$5:$D$504,$A16,Journal!$J$5:$J$504,K$3)-SUMIFS(Journal!$G$5:$G$504,Journal!$D$5:$D$504,$A16,Journal!$J$5:$J$504,K$3)))</f>
        <v/>
      </c>
      <c r="L16" s="15">
        <f>IF(OR($A16="",$B16="Interne"),"",IF($B16="Produit",SUMIFS(Journal!$G$5:$G$504,Journal!$D$5:$D$504,$A16,Journal!$J$5:$J$504,L$3)-SUMIFS(Journal!$H$5:$H$504,Journal!$D$5:$D$504,$A16,Journal!$J$5:$J$504,L$3),SUMIFS(Journal!$H$5:$H$504,Journal!$D$5:$D$504,$A16,Journal!$J$5:$J$504,L$3)-SUMIFS(Journal!$G$5:$G$504,Journal!$D$5:$D$504,$A16,Journal!$J$5:$J$504,L$3)))</f>
        <v/>
      </c>
      <c r="M16" s="15">
        <f>IF(OR($A16="",$B16="Interne"),"",IF($B16="Produit",SUMIFS(Journal!$G$5:$G$504,Journal!$D$5:$D$504,$A16,Journal!$J$5:$J$504,M$3)-SUMIFS(Journal!$H$5:$H$504,Journal!$D$5:$D$504,$A16,Journal!$J$5:$J$504,M$3),SUMIFS(Journal!$H$5:$H$504,Journal!$D$5:$D$504,$A16,Journal!$J$5:$J$504,M$3)-SUMIFS(Journal!$G$5:$G$504,Journal!$D$5:$D$504,$A16,Journal!$J$5:$J$504,M$3)))</f>
        <v/>
      </c>
      <c r="N16" s="15">
        <f>IF(OR($A16="",$B16="Interne"),"",IF($B16="Produit",SUMIFS(Journal!$G$5:$G$504,Journal!$D$5:$D$504,$A16,Journal!$J$5:$J$504,N$3)-SUMIFS(Journal!$H$5:$H$504,Journal!$D$5:$D$504,$A16,Journal!$J$5:$J$504,N$3),SUMIFS(Journal!$H$5:$H$504,Journal!$D$5:$D$504,$A16,Journal!$J$5:$J$504,N$3)-SUMIFS(Journal!$G$5:$G$504,Journal!$D$5:$D$504,$A16,Journal!$J$5:$J$504,N$3)))</f>
        <v/>
      </c>
      <c r="O16" s="15">
        <f>IF(OR($A16="",$B16="Interne"),"",IF($B16="Produit",SUMIFS(Journal!$G$5:$G$504,Journal!$D$5:$D$504,$A16,Journal!$J$5:$J$504,O$3)-SUMIFS(Journal!$H$5:$H$504,Journal!$D$5:$D$504,$A16,Journal!$J$5:$J$504,O$3),SUMIFS(Journal!$H$5:$H$504,Journal!$D$5:$D$504,$A16,Journal!$J$5:$J$504,O$3)-SUMIFS(Journal!$G$5:$G$504,Journal!$D$5:$D$504,$A16,Journal!$J$5:$J$504,O$3)))</f>
        <v/>
      </c>
      <c r="P16" s="16">
        <f>IF(OR($A16="",$B16="Interne"),"",SUM(D16:O16))</f>
        <v/>
      </c>
    </row>
    <row r="17">
      <c r="A17">
        <f>IF(Paramètres!$E$22="","",Paramètres!$E$22)</f>
        <v/>
      </c>
      <c r="B17">
        <f>IF(Paramètres!$A$22="","",Paramètres!$C$22)</f>
        <v/>
      </c>
      <c r="C17">
        <f>IF(Paramètres!$A$22="","",Paramètres!$D$22)</f>
        <v/>
      </c>
      <c r="D17" s="15">
        <f>IF(OR($A17="",$B17="Interne"),"",IF($B17="Produit",SUMIFS(Journal!$G$5:$G$504,Journal!$D$5:$D$504,$A17,Journal!$J$5:$J$504,D$3)-SUMIFS(Journal!$H$5:$H$504,Journal!$D$5:$D$504,$A17,Journal!$J$5:$J$504,D$3),SUMIFS(Journal!$H$5:$H$504,Journal!$D$5:$D$504,$A17,Journal!$J$5:$J$504,D$3)-SUMIFS(Journal!$G$5:$G$504,Journal!$D$5:$D$504,$A17,Journal!$J$5:$J$504,D$3)))</f>
        <v/>
      </c>
      <c r="E17" s="15">
        <f>IF(OR($A17="",$B17="Interne"),"",IF($B17="Produit",SUMIFS(Journal!$G$5:$G$504,Journal!$D$5:$D$504,$A17,Journal!$J$5:$J$504,E$3)-SUMIFS(Journal!$H$5:$H$504,Journal!$D$5:$D$504,$A17,Journal!$J$5:$J$504,E$3),SUMIFS(Journal!$H$5:$H$504,Journal!$D$5:$D$504,$A17,Journal!$J$5:$J$504,E$3)-SUMIFS(Journal!$G$5:$G$504,Journal!$D$5:$D$504,$A17,Journal!$J$5:$J$504,E$3)))</f>
        <v/>
      </c>
      <c r="F17" s="15">
        <f>IF(OR($A17="",$B17="Interne"),"",IF($B17="Produit",SUMIFS(Journal!$G$5:$G$504,Journal!$D$5:$D$504,$A17,Journal!$J$5:$J$504,F$3)-SUMIFS(Journal!$H$5:$H$504,Journal!$D$5:$D$504,$A17,Journal!$J$5:$J$504,F$3),SUMIFS(Journal!$H$5:$H$504,Journal!$D$5:$D$504,$A17,Journal!$J$5:$J$504,F$3)-SUMIFS(Journal!$G$5:$G$504,Journal!$D$5:$D$504,$A17,Journal!$J$5:$J$504,F$3)))</f>
        <v/>
      </c>
      <c r="G17" s="15">
        <f>IF(OR($A17="",$B17="Interne"),"",IF($B17="Produit",SUMIFS(Journal!$G$5:$G$504,Journal!$D$5:$D$504,$A17,Journal!$J$5:$J$504,G$3)-SUMIFS(Journal!$H$5:$H$504,Journal!$D$5:$D$504,$A17,Journal!$J$5:$J$504,G$3),SUMIFS(Journal!$H$5:$H$504,Journal!$D$5:$D$504,$A17,Journal!$J$5:$J$504,G$3)-SUMIFS(Journal!$G$5:$G$504,Journal!$D$5:$D$504,$A17,Journal!$J$5:$J$504,G$3)))</f>
        <v/>
      </c>
      <c r="H17" s="15">
        <f>IF(OR($A17="",$B17="Interne"),"",IF($B17="Produit",SUMIFS(Journal!$G$5:$G$504,Journal!$D$5:$D$504,$A17,Journal!$J$5:$J$504,H$3)-SUMIFS(Journal!$H$5:$H$504,Journal!$D$5:$D$504,$A17,Journal!$J$5:$J$504,H$3),SUMIFS(Journal!$H$5:$H$504,Journal!$D$5:$D$504,$A17,Journal!$J$5:$J$504,H$3)-SUMIFS(Journal!$G$5:$G$504,Journal!$D$5:$D$504,$A17,Journal!$J$5:$J$504,H$3)))</f>
        <v/>
      </c>
      <c r="I17" s="15">
        <f>IF(OR($A17="",$B17="Interne"),"",IF($B17="Produit",SUMIFS(Journal!$G$5:$G$504,Journal!$D$5:$D$504,$A17,Journal!$J$5:$J$504,I$3)-SUMIFS(Journal!$H$5:$H$504,Journal!$D$5:$D$504,$A17,Journal!$J$5:$J$504,I$3),SUMIFS(Journal!$H$5:$H$504,Journal!$D$5:$D$504,$A17,Journal!$J$5:$J$504,I$3)-SUMIFS(Journal!$G$5:$G$504,Journal!$D$5:$D$504,$A17,Journal!$J$5:$J$504,I$3)))</f>
        <v/>
      </c>
      <c r="J17" s="15">
        <f>IF(OR($A17="",$B17="Interne"),"",IF($B17="Produit",SUMIFS(Journal!$G$5:$G$504,Journal!$D$5:$D$504,$A17,Journal!$J$5:$J$504,J$3)-SUMIFS(Journal!$H$5:$H$504,Journal!$D$5:$D$504,$A17,Journal!$J$5:$J$504,J$3),SUMIFS(Journal!$H$5:$H$504,Journal!$D$5:$D$504,$A17,Journal!$J$5:$J$504,J$3)-SUMIFS(Journal!$G$5:$G$504,Journal!$D$5:$D$504,$A17,Journal!$J$5:$J$504,J$3)))</f>
        <v/>
      </c>
      <c r="K17" s="15">
        <f>IF(OR($A17="",$B17="Interne"),"",IF($B17="Produit",SUMIFS(Journal!$G$5:$G$504,Journal!$D$5:$D$504,$A17,Journal!$J$5:$J$504,K$3)-SUMIFS(Journal!$H$5:$H$504,Journal!$D$5:$D$504,$A17,Journal!$J$5:$J$504,K$3),SUMIFS(Journal!$H$5:$H$504,Journal!$D$5:$D$504,$A17,Journal!$J$5:$J$504,K$3)-SUMIFS(Journal!$G$5:$G$504,Journal!$D$5:$D$504,$A17,Journal!$J$5:$J$504,K$3)))</f>
        <v/>
      </c>
      <c r="L17" s="15">
        <f>IF(OR($A17="",$B17="Interne"),"",IF($B17="Produit",SUMIFS(Journal!$G$5:$G$504,Journal!$D$5:$D$504,$A17,Journal!$J$5:$J$504,L$3)-SUMIFS(Journal!$H$5:$H$504,Journal!$D$5:$D$504,$A17,Journal!$J$5:$J$504,L$3),SUMIFS(Journal!$H$5:$H$504,Journal!$D$5:$D$504,$A17,Journal!$J$5:$J$504,L$3)-SUMIFS(Journal!$G$5:$G$504,Journal!$D$5:$D$504,$A17,Journal!$J$5:$J$504,L$3)))</f>
        <v/>
      </c>
      <c r="M17" s="15">
        <f>IF(OR($A17="",$B17="Interne"),"",IF($B17="Produit",SUMIFS(Journal!$G$5:$G$504,Journal!$D$5:$D$504,$A17,Journal!$J$5:$J$504,M$3)-SUMIFS(Journal!$H$5:$H$504,Journal!$D$5:$D$504,$A17,Journal!$J$5:$J$504,M$3),SUMIFS(Journal!$H$5:$H$504,Journal!$D$5:$D$504,$A17,Journal!$J$5:$J$504,M$3)-SUMIFS(Journal!$G$5:$G$504,Journal!$D$5:$D$504,$A17,Journal!$J$5:$J$504,M$3)))</f>
        <v/>
      </c>
      <c r="N17" s="15">
        <f>IF(OR($A17="",$B17="Interne"),"",IF($B17="Produit",SUMIFS(Journal!$G$5:$G$504,Journal!$D$5:$D$504,$A17,Journal!$J$5:$J$504,N$3)-SUMIFS(Journal!$H$5:$H$504,Journal!$D$5:$D$504,$A17,Journal!$J$5:$J$504,N$3),SUMIFS(Journal!$H$5:$H$504,Journal!$D$5:$D$504,$A17,Journal!$J$5:$J$504,N$3)-SUMIFS(Journal!$G$5:$G$504,Journal!$D$5:$D$504,$A17,Journal!$J$5:$J$504,N$3)))</f>
        <v/>
      </c>
      <c r="O17" s="15">
        <f>IF(OR($A17="",$B17="Interne"),"",IF($B17="Produit",SUMIFS(Journal!$G$5:$G$504,Journal!$D$5:$D$504,$A17,Journal!$J$5:$J$504,O$3)-SUMIFS(Journal!$H$5:$H$504,Journal!$D$5:$D$504,$A17,Journal!$J$5:$J$504,O$3),SUMIFS(Journal!$H$5:$H$504,Journal!$D$5:$D$504,$A17,Journal!$J$5:$J$504,O$3)-SUMIFS(Journal!$G$5:$G$504,Journal!$D$5:$D$504,$A17,Journal!$J$5:$J$504,O$3)))</f>
        <v/>
      </c>
      <c r="P17" s="16">
        <f>IF(OR($A17="",$B17="Interne"),"",SUM(D17:O17))</f>
        <v/>
      </c>
    </row>
    <row r="18">
      <c r="A18">
        <f>IF(Paramètres!$E$23="","",Paramètres!$E$23)</f>
        <v/>
      </c>
      <c r="B18">
        <f>IF(Paramètres!$A$23="","",Paramètres!$C$23)</f>
        <v/>
      </c>
      <c r="C18">
        <f>IF(Paramètres!$A$23="","",Paramètres!$D$23)</f>
        <v/>
      </c>
      <c r="D18" s="15">
        <f>IF(OR($A18="",$B18="Interne"),"",IF($B18="Produit",SUMIFS(Journal!$G$5:$G$504,Journal!$D$5:$D$504,$A18,Journal!$J$5:$J$504,D$3)-SUMIFS(Journal!$H$5:$H$504,Journal!$D$5:$D$504,$A18,Journal!$J$5:$J$504,D$3),SUMIFS(Journal!$H$5:$H$504,Journal!$D$5:$D$504,$A18,Journal!$J$5:$J$504,D$3)-SUMIFS(Journal!$G$5:$G$504,Journal!$D$5:$D$504,$A18,Journal!$J$5:$J$504,D$3)))</f>
        <v/>
      </c>
      <c r="E18" s="15">
        <f>IF(OR($A18="",$B18="Interne"),"",IF($B18="Produit",SUMIFS(Journal!$G$5:$G$504,Journal!$D$5:$D$504,$A18,Journal!$J$5:$J$504,E$3)-SUMIFS(Journal!$H$5:$H$504,Journal!$D$5:$D$504,$A18,Journal!$J$5:$J$504,E$3),SUMIFS(Journal!$H$5:$H$504,Journal!$D$5:$D$504,$A18,Journal!$J$5:$J$504,E$3)-SUMIFS(Journal!$G$5:$G$504,Journal!$D$5:$D$504,$A18,Journal!$J$5:$J$504,E$3)))</f>
        <v/>
      </c>
      <c r="F18" s="15">
        <f>IF(OR($A18="",$B18="Interne"),"",IF($B18="Produit",SUMIFS(Journal!$G$5:$G$504,Journal!$D$5:$D$504,$A18,Journal!$J$5:$J$504,F$3)-SUMIFS(Journal!$H$5:$H$504,Journal!$D$5:$D$504,$A18,Journal!$J$5:$J$504,F$3),SUMIFS(Journal!$H$5:$H$504,Journal!$D$5:$D$504,$A18,Journal!$J$5:$J$504,F$3)-SUMIFS(Journal!$G$5:$G$504,Journal!$D$5:$D$504,$A18,Journal!$J$5:$J$504,F$3)))</f>
        <v/>
      </c>
      <c r="G18" s="15">
        <f>IF(OR($A18="",$B18="Interne"),"",IF($B18="Produit",SUMIFS(Journal!$G$5:$G$504,Journal!$D$5:$D$504,$A18,Journal!$J$5:$J$504,G$3)-SUMIFS(Journal!$H$5:$H$504,Journal!$D$5:$D$504,$A18,Journal!$J$5:$J$504,G$3),SUMIFS(Journal!$H$5:$H$504,Journal!$D$5:$D$504,$A18,Journal!$J$5:$J$504,G$3)-SUMIFS(Journal!$G$5:$G$504,Journal!$D$5:$D$504,$A18,Journal!$J$5:$J$504,G$3)))</f>
        <v/>
      </c>
      <c r="H18" s="15">
        <f>IF(OR($A18="",$B18="Interne"),"",IF($B18="Produit",SUMIFS(Journal!$G$5:$G$504,Journal!$D$5:$D$504,$A18,Journal!$J$5:$J$504,H$3)-SUMIFS(Journal!$H$5:$H$504,Journal!$D$5:$D$504,$A18,Journal!$J$5:$J$504,H$3),SUMIFS(Journal!$H$5:$H$504,Journal!$D$5:$D$504,$A18,Journal!$J$5:$J$504,H$3)-SUMIFS(Journal!$G$5:$G$504,Journal!$D$5:$D$504,$A18,Journal!$J$5:$J$504,H$3)))</f>
        <v/>
      </c>
      <c r="I18" s="15">
        <f>IF(OR($A18="",$B18="Interne"),"",IF($B18="Produit",SUMIFS(Journal!$G$5:$G$504,Journal!$D$5:$D$504,$A18,Journal!$J$5:$J$504,I$3)-SUMIFS(Journal!$H$5:$H$504,Journal!$D$5:$D$504,$A18,Journal!$J$5:$J$504,I$3),SUMIFS(Journal!$H$5:$H$504,Journal!$D$5:$D$504,$A18,Journal!$J$5:$J$504,I$3)-SUMIFS(Journal!$G$5:$G$504,Journal!$D$5:$D$504,$A18,Journal!$J$5:$J$504,I$3)))</f>
        <v/>
      </c>
      <c r="J18" s="15">
        <f>IF(OR($A18="",$B18="Interne"),"",IF($B18="Produit",SUMIFS(Journal!$G$5:$G$504,Journal!$D$5:$D$504,$A18,Journal!$J$5:$J$504,J$3)-SUMIFS(Journal!$H$5:$H$504,Journal!$D$5:$D$504,$A18,Journal!$J$5:$J$504,J$3),SUMIFS(Journal!$H$5:$H$504,Journal!$D$5:$D$504,$A18,Journal!$J$5:$J$504,J$3)-SUMIFS(Journal!$G$5:$G$504,Journal!$D$5:$D$504,$A18,Journal!$J$5:$J$504,J$3)))</f>
        <v/>
      </c>
      <c r="K18" s="15">
        <f>IF(OR($A18="",$B18="Interne"),"",IF($B18="Produit",SUMIFS(Journal!$G$5:$G$504,Journal!$D$5:$D$504,$A18,Journal!$J$5:$J$504,K$3)-SUMIFS(Journal!$H$5:$H$504,Journal!$D$5:$D$504,$A18,Journal!$J$5:$J$504,K$3),SUMIFS(Journal!$H$5:$H$504,Journal!$D$5:$D$504,$A18,Journal!$J$5:$J$504,K$3)-SUMIFS(Journal!$G$5:$G$504,Journal!$D$5:$D$504,$A18,Journal!$J$5:$J$504,K$3)))</f>
        <v/>
      </c>
      <c r="L18" s="15">
        <f>IF(OR($A18="",$B18="Interne"),"",IF($B18="Produit",SUMIFS(Journal!$G$5:$G$504,Journal!$D$5:$D$504,$A18,Journal!$J$5:$J$504,L$3)-SUMIFS(Journal!$H$5:$H$504,Journal!$D$5:$D$504,$A18,Journal!$J$5:$J$504,L$3),SUMIFS(Journal!$H$5:$H$504,Journal!$D$5:$D$504,$A18,Journal!$J$5:$J$504,L$3)-SUMIFS(Journal!$G$5:$G$504,Journal!$D$5:$D$504,$A18,Journal!$J$5:$J$504,L$3)))</f>
        <v/>
      </c>
      <c r="M18" s="15">
        <f>IF(OR($A18="",$B18="Interne"),"",IF($B18="Produit",SUMIFS(Journal!$G$5:$G$504,Journal!$D$5:$D$504,$A18,Journal!$J$5:$J$504,M$3)-SUMIFS(Journal!$H$5:$H$504,Journal!$D$5:$D$504,$A18,Journal!$J$5:$J$504,M$3),SUMIFS(Journal!$H$5:$H$504,Journal!$D$5:$D$504,$A18,Journal!$J$5:$J$504,M$3)-SUMIFS(Journal!$G$5:$G$504,Journal!$D$5:$D$504,$A18,Journal!$J$5:$J$504,M$3)))</f>
        <v/>
      </c>
      <c r="N18" s="15">
        <f>IF(OR($A18="",$B18="Interne"),"",IF($B18="Produit",SUMIFS(Journal!$G$5:$G$504,Journal!$D$5:$D$504,$A18,Journal!$J$5:$J$504,N$3)-SUMIFS(Journal!$H$5:$H$504,Journal!$D$5:$D$504,$A18,Journal!$J$5:$J$504,N$3),SUMIFS(Journal!$H$5:$H$504,Journal!$D$5:$D$504,$A18,Journal!$J$5:$J$504,N$3)-SUMIFS(Journal!$G$5:$G$504,Journal!$D$5:$D$504,$A18,Journal!$J$5:$J$504,N$3)))</f>
        <v/>
      </c>
      <c r="O18" s="15">
        <f>IF(OR($A18="",$B18="Interne"),"",IF($B18="Produit",SUMIFS(Journal!$G$5:$G$504,Journal!$D$5:$D$504,$A18,Journal!$J$5:$J$504,O$3)-SUMIFS(Journal!$H$5:$H$504,Journal!$D$5:$D$504,$A18,Journal!$J$5:$J$504,O$3),SUMIFS(Journal!$H$5:$H$504,Journal!$D$5:$D$504,$A18,Journal!$J$5:$J$504,O$3)-SUMIFS(Journal!$G$5:$G$504,Journal!$D$5:$D$504,$A18,Journal!$J$5:$J$504,O$3)))</f>
        <v/>
      </c>
      <c r="P18" s="16">
        <f>IF(OR($A18="",$B18="Interne"),"",SUM(D18:O18))</f>
        <v/>
      </c>
    </row>
    <row r="19">
      <c r="A19">
        <f>IF(Paramètres!$E$24="","",Paramètres!$E$24)</f>
        <v/>
      </c>
      <c r="B19">
        <f>IF(Paramètres!$A$24="","",Paramètres!$C$24)</f>
        <v/>
      </c>
      <c r="C19">
        <f>IF(Paramètres!$A$24="","",Paramètres!$D$24)</f>
        <v/>
      </c>
      <c r="D19" s="15">
        <f>IF(OR($A19="",$B19="Interne"),"",IF($B19="Produit",SUMIFS(Journal!$G$5:$G$504,Journal!$D$5:$D$504,$A19,Journal!$J$5:$J$504,D$3)-SUMIFS(Journal!$H$5:$H$504,Journal!$D$5:$D$504,$A19,Journal!$J$5:$J$504,D$3),SUMIFS(Journal!$H$5:$H$504,Journal!$D$5:$D$504,$A19,Journal!$J$5:$J$504,D$3)-SUMIFS(Journal!$G$5:$G$504,Journal!$D$5:$D$504,$A19,Journal!$J$5:$J$504,D$3)))</f>
        <v/>
      </c>
      <c r="E19" s="15">
        <f>IF(OR($A19="",$B19="Interne"),"",IF($B19="Produit",SUMIFS(Journal!$G$5:$G$504,Journal!$D$5:$D$504,$A19,Journal!$J$5:$J$504,E$3)-SUMIFS(Journal!$H$5:$H$504,Journal!$D$5:$D$504,$A19,Journal!$J$5:$J$504,E$3),SUMIFS(Journal!$H$5:$H$504,Journal!$D$5:$D$504,$A19,Journal!$J$5:$J$504,E$3)-SUMIFS(Journal!$G$5:$G$504,Journal!$D$5:$D$504,$A19,Journal!$J$5:$J$504,E$3)))</f>
        <v/>
      </c>
      <c r="F19" s="15">
        <f>IF(OR($A19="",$B19="Interne"),"",IF($B19="Produit",SUMIFS(Journal!$G$5:$G$504,Journal!$D$5:$D$504,$A19,Journal!$J$5:$J$504,F$3)-SUMIFS(Journal!$H$5:$H$504,Journal!$D$5:$D$504,$A19,Journal!$J$5:$J$504,F$3),SUMIFS(Journal!$H$5:$H$504,Journal!$D$5:$D$504,$A19,Journal!$J$5:$J$504,F$3)-SUMIFS(Journal!$G$5:$G$504,Journal!$D$5:$D$504,$A19,Journal!$J$5:$J$504,F$3)))</f>
        <v/>
      </c>
      <c r="G19" s="15">
        <f>IF(OR($A19="",$B19="Interne"),"",IF($B19="Produit",SUMIFS(Journal!$G$5:$G$504,Journal!$D$5:$D$504,$A19,Journal!$J$5:$J$504,G$3)-SUMIFS(Journal!$H$5:$H$504,Journal!$D$5:$D$504,$A19,Journal!$J$5:$J$504,G$3),SUMIFS(Journal!$H$5:$H$504,Journal!$D$5:$D$504,$A19,Journal!$J$5:$J$504,G$3)-SUMIFS(Journal!$G$5:$G$504,Journal!$D$5:$D$504,$A19,Journal!$J$5:$J$504,G$3)))</f>
        <v/>
      </c>
      <c r="H19" s="15">
        <f>IF(OR($A19="",$B19="Interne"),"",IF($B19="Produit",SUMIFS(Journal!$G$5:$G$504,Journal!$D$5:$D$504,$A19,Journal!$J$5:$J$504,H$3)-SUMIFS(Journal!$H$5:$H$504,Journal!$D$5:$D$504,$A19,Journal!$J$5:$J$504,H$3),SUMIFS(Journal!$H$5:$H$504,Journal!$D$5:$D$504,$A19,Journal!$J$5:$J$504,H$3)-SUMIFS(Journal!$G$5:$G$504,Journal!$D$5:$D$504,$A19,Journal!$J$5:$J$504,H$3)))</f>
        <v/>
      </c>
      <c r="I19" s="15">
        <f>IF(OR($A19="",$B19="Interne"),"",IF($B19="Produit",SUMIFS(Journal!$G$5:$G$504,Journal!$D$5:$D$504,$A19,Journal!$J$5:$J$504,I$3)-SUMIFS(Journal!$H$5:$H$504,Journal!$D$5:$D$504,$A19,Journal!$J$5:$J$504,I$3),SUMIFS(Journal!$H$5:$H$504,Journal!$D$5:$D$504,$A19,Journal!$J$5:$J$504,I$3)-SUMIFS(Journal!$G$5:$G$504,Journal!$D$5:$D$504,$A19,Journal!$J$5:$J$504,I$3)))</f>
        <v/>
      </c>
      <c r="J19" s="15">
        <f>IF(OR($A19="",$B19="Interne"),"",IF($B19="Produit",SUMIFS(Journal!$G$5:$G$504,Journal!$D$5:$D$504,$A19,Journal!$J$5:$J$504,J$3)-SUMIFS(Journal!$H$5:$H$504,Journal!$D$5:$D$504,$A19,Journal!$J$5:$J$504,J$3),SUMIFS(Journal!$H$5:$H$504,Journal!$D$5:$D$504,$A19,Journal!$J$5:$J$504,J$3)-SUMIFS(Journal!$G$5:$G$504,Journal!$D$5:$D$504,$A19,Journal!$J$5:$J$504,J$3)))</f>
        <v/>
      </c>
      <c r="K19" s="15">
        <f>IF(OR($A19="",$B19="Interne"),"",IF($B19="Produit",SUMIFS(Journal!$G$5:$G$504,Journal!$D$5:$D$504,$A19,Journal!$J$5:$J$504,K$3)-SUMIFS(Journal!$H$5:$H$504,Journal!$D$5:$D$504,$A19,Journal!$J$5:$J$504,K$3),SUMIFS(Journal!$H$5:$H$504,Journal!$D$5:$D$504,$A19,Journal!$J$5:$J$504,K$3)-SUMIFS(Journal!$G$5:$G$504,Journal!$D$5:$D$504,$A19,Journal!$J$5:$J$504,K$3)))</f>
        <v/>
      </c>
      <c r="L19" s="15">
        <f>IF(OR($A19="",$B19="Interne"),"",IF($B19="Produit",SUMIFS(Journal!$G$5:$G$504,Journal!$D$5:$D$504,$A19,Journal!$J$5:$J$504,L$3)-SUMIFS(Journal!$H$5:$H$504,Journal!$D$5:$D$504,$A19,Journal!$J$5:$J$504,L$3),SUMIFS(Journal!$H$5:$H$504,Journal!$D$5:$D$504,$A19,Journal!$J$5:$J$504,L$3)-SUMIFS(Journal!$G$5:$G$504,Journal!$D$5:$D$504,$A19,Journal!$J$5:$J$504,L$3)))</f>
        <v/>
      </c>
      <c r="M19" s="15">
        <f>IF(OR($A19="",$B19="Interne"),"",IF($B19="Produit",SUMIFS(Journal!$G$5:$G$504,Journal!$D$5:$D$504,$A19,Journal!$J$5:$J$504,M$3)-SUMIFS(Journal!$H$5:$H$504,Journal!$D$5:$D$504,$A19,Journal!$J$5:$J$504,M$3),SUMIFS(Journal!$H$5:$H$504,Journal!$D$5:$D$504,$A19,Journal!$J$5:$J$504,M$3)-SUMIFS(Journal!$G$5:$G$504,Journal!$D$5:$D$504,$A19,Journal!$J$5:$J$504,M$3)))</f>
        <v/>
      </c>
      <c r="N19" s="15">
        <f>IF(OR($A19="",$B19="Interne"),"",IF($B19="Produit",SUMIFS(Journal!$G$5:$G$504,Journal!$D$5:$D$504,$A19,Journal!$J$5:$J$504,N$3)-SUMIFS(Journal!$H$5:$H$504,Journal!$D$5:$D$504,$A19,Journal!$J$5:$J$504,N$3),SUMIFS(Journal!$H$5:$H$504,Journal!$D$5:$D$504,$A19,Journal!$J$5:$J$504,N$3)-SUMIFS(Journal!$G$5:$G$504,Journal!$D$5:$D$504,$A19,Journal!$J$5:$J$504,N$3)))</f>
        <v/>
      </c>
      <c r="O19" s="15">
        <f>IF(OR($A19="",$B19="Interne"),"",IF($B19="Produit",SUMIFS(Journal!$G$5:$G$504,Journal!$D$5:$D$504,$A19,Journal!$J$5:$J$504,O$3)-SUMIFS(Journal!$H$5:$H$504,Journal!$D$5:$D$504,$A19,Journal!$J$5:$J$504,O$3),SUMIFS(Journal!$H$5:$H$504,Journal!$D$5:$D$504,$A19,Journal!$J$5:$J$504,O$3)-SUMIFS(Journal!$G$5:$G$504,Journal!$D$5:$D$504,$A19,Journal!$J$5:$J$504,O$3)))</f>
        <v/>
      </c>
      <c r="P19" s="16">
        <f>IF(OR($A19="",$B19="Interne"),"",SUM(D19:O19))</f>
        <v/>
      </c>
    </row>
    <row r="20">
      <c r="A20">
        <f>IF(Paramètres!$E$25="","",Paramètres!$E$25)</f>
        <v/>
      </c>
      <c r="B20">
        <f>IF(Paramètres!$A$25="","",Paramètres!$C$25)</f>
        <v/>
      </c>
      <c r="C20">
        <f>IF(Paramètres!$A$25="","",Paramètres!$D$25)</f>
        <v/>
      </c>
      <c r="D20" s="15">
        <f>IF(OR($A20="",$B20="Interne"),"",IF($B20="Produit",SUMIFS(Journal!$G$5:$G$504,Journal!$D$5:$D$504,$A20,Journal!$J$5:$J$504,D$3)-SUMIFS(Journal!$H$5:$H$504,Journal!$D$5:$D$504,$A20,Journal!$J$5:$J$504,D$3),SUMIFS(Journal!$H$5:$H$504,Journal!$D$5:$D$504,$A20,Journal!$J$5:$J$504,D$3)-SUMIFS(Journal!$G$5:$G$504,Journal!$D$5:$D$504,$A20,Journal!$J$5:$J$504,D$3)))</f>
        <v/>
      </c>
      <c r="E20" s="15">
        <f>IF(OR($A20="",$B20="Interne"),"",IF($B20="Produit",SUMIFS(Journal!$G$5:$G$504,Journal!$D$5:$D$504,$A20,Journal!$J$5:$J$504,E$3)-SUMIFS(Journal!$H$5:$H$504,Journal!$D$5:$D$504,$A20,Journal!$J$5:$J$504,E$3),SUMIFS(Journal!$H$5:$H$504,Journal!$D$5:$D$504,$A20,Journal!$J$5:$J$504,E$3)-SUMIFS(Journal!$G$5:$G$504,Journal!$D$5:$D$504,$A20,Journal!$J$5:$J$504,E$3)))</f>
        <v/>
      </c>
      <c r="F20" s="15">
        <f>IF(OR($A20="",$B20="Interne"),"",IF($B20="Produit",SUMIFS(Journal!$G$5:$G$504,Journal!$D$5:$D$504,$A20,Journal!$J$5:$J$504,F$3)-SUMIFS(Journal!$H$5:$H$504,Journal!$D$5:$D$504,$A20,Journal!$J$5:$J$504,F$3),SUMIFS(Journal!$H$5:$H$504,Journal!$D$5:$D$504,$A20,Journal!$J$5:$J$504,F$3)-SUMIFS(Journal!$G$5:$G$504,Journal!$D$5:$D$504,$A20,Journal!$J$5:$J$504,F$3)))</f>
        <v/>
      </c>
      <c r="G20" s="15">
        <f>IF(OR($A20="",$B20="Interne"),"",IF($B20="Produit",SUMIFS(Journal!$G$5:$G$504,Journal!$D$5:$D$504,$A20,Journal!$J$5:$J$504,G$3)-SUMIFS(Journal!$H$5:$H$504,Journal!$D$5:$D$504,$A20,Journal!$J$5:$J$504,G$3),SUMIFS(Journal!$H$5:$H$504,Journal!$D$5:$D$504,$A20,Journal!$J$5:$J$504,G$3)-SUMIFS(Journal!$G$5:$G$504,Journal!$D$5:$D$504,$A20,Journal!$J$5:$J$504,G$3)))</f>
        <v/>
      </c>
      <c r="H20" s="15">
        <f>IF(OR($A20="",$B20="Interne"),"",IF($B20="Produit",SUMIFS(Journal!$G$5:$G$504,Journal!$D$5:$D$504,$A20,Journal!$J$5:$J$504,H$3)-SUMIFS(Journal!$H$5:$H$504,Journal!$D$5:$D$504,$A20,Journal!$J$5:$J$504,H$3),SUMIFS(Journal!$H$5:$H$504,Journal!$D$5:$D$504,$A20,Journal!$J$5:$J$504,H$3)-SUMIFS(Journal!$G$5:$G$504,Journal!$D$5:$D$504,$A20,Journal!$J$5:$J$504,H$3)))</f>
        <v/>
      </c>
      <c r="I20" s="15">
        <f>IF(OR($A20="",$B20="Interne"),"",IF($B20="Produit",SUMIFS(Journal!$G$5:$G$504,Journal!$D$5:$D$504,$A20,Journal!$J$5:$J$504,I$3)-SUMIFS(Journal!$H$5:$H$504,Journal!$D$5:$D$504,$A20,Journal!$J$5:$J$504,I$3),SUMIFS(Journal!$H$5:$H$504,Journal!$D$5:$D$504,$A20,Journal!$J$5:$J$504,I$3)-SUMIFS(Journal!$G$5:$G$504,Journal!$D$5:$D$504,$A20,Journal!$J$5:$J$504,I$3)))</f>
        <v/>
      </c>
      <c r="J20" s="15">
        <f>IF(OR($A20="",$B20="Interne"),"",IF($B20="Produit",SUMIFS(Journal!$G$5:$G$504,Journal!$D$5:$D$504,$A20,Journal!$J$5:$J$504,J$3)-SUMIFS(Journal!$H$5:$H$504,Journal!$D$5:$D$504,$A20,Journal!$J$5:$J$504,J$3),SUMIFS(Journal!$H$5:$H$504,Journal!$D$5:$D$504,$A20,Journal!$J$5:$J$504,J$3)-SUMIFS(Journal!$G$5:$G$504,Journal!$D$5:$D$504,$A20,Journal!$J$5:$J$504,J$3)))</f>
        <v/>
      </c>
      <c r="K20" s="15">
        <f>IF(OR($A20="",$B20="Interne"),"",IF($B20="Produit",SUMIFS(Journal!$G$5:$G$504,Journal!$D$5:$D$504,$A20,Journal!$J$5:$J$504,K$3)-SUMIFS(Journal!$H$5:$H$504,Journal!$D$5:$D$504,$A20,Journal!$J$5:$J$504,K$3),SUMIFS(Journal!$H$5:$H$504,Journal!$D$5:$D$504,$A20,Journal!$J$5:$J$504,K$3)-SUMIFS(Journal!$G$5:$G$504,Journal!$D$5:$D$504,$A20,Journal!$J$5:$J$504,K$3)))</f>
        <v/>
      </c>
      <c r="L20" s="15">
        <f>IF(OR($A20="",$B20="Interne"),"",IF($B20="Produit",SUMIFS(Journal!$G$5:$G$504,Journal!$D$5:$D$504,$A20,Journal!$J$5:$J$504,L$3)-SUMIFS(Journal!$H$5:$H$504,Journal!$D$5:$D$504,$A20,Journal!$J$5:$J$504,L$3),SUMIFS(Journal!$H$5:$H$504,Journal!$D$5:$D$504,$A20,Journal!$J$5:$J$504,L$3)-SUMIFS(Journal!$G$5:$G$504,Journal!$D$5:$D$504,$A20,Journal!$J$5:$J$504,L$3)))</f>
        <v/>
      </c>
      <c r="M20" s="15">
        <f>IF(OR($A20="",$B20="Interne"),"",IF($B20="Produit",SUMIFS(Journal!$G$5:$G$504,Journal!$D$5:$D$504,$A20,Journal!$J$5:$J$504,M$3)-SUMIFS(Journal!$H$5:$H$504,Journal!$D$5:$D$504,$A20,Journal!$J$5:$J$504,M$3),SUMIFS(Journal!$H$5:$H$504,Journal!$D$5:$D$504,$A20,Journal!$J$5:$J$504,M$3)-SUMIFS(Journal!$G$5:$G$504,Journal!$D$5:$D$504,$A20,Journal!$J$5:$J$504,M$3)))</f>
        <v/>
      </c>
      <c r="N20" s="15">
        <f>IF(OR($A20="",$B20="Interne"),"",IF($B20="Produit",SUMIFS(Journal!$G$5:$G$504,Journal!$D$5:$D$504,$A20,Journal!$J$5:$J$504,N$3)-SUMIFS(Journal!$H$5:$H$504,Journal!$D$5:$D$504,$A20,Journal!$J$5:$J$504,N$3),SUMIFS(Journal!$H$5:$H$504,Journal!$D$5:$D$504,$A20,Journal!$J$5:$J$504,N$3)-SUMIFS(Journal!$G$5:$G$504,Journal!$D$5:$D$504,$A20,Journal!$J$5:$J$504,N$3)))</f>
        <v/>
      </c>
      <c r="O20" s="15">
        <f>IF(OR($A20="",$B20="Interne"),"",IF($B20="Produit",SUMIFS(Journal!$G$5:$G$504,Journal!$D$5:$D$504,$A20,Journal!$J$5:$J$504,O$3)-SUMIFS(Journal!$H$5:$H$504,Journal!$D$5:$D$504,$A20,Journal!$J$5:$J$504,O$3),SUMIFS(Journal!$H$5:$H$504,Journal!$D$5:$D$504,$A20,Journal!$J$5:$J$504,O$3)-SUMIFS(Journal!$G$5:$G$504,Journal!$D$5:$D$504,$A20,Journal!$J$5:$J$504,O$3)))</f>
        <v/>
      </c>
      <c r="P20" s="16">
        <f>IF(OR($A20="",$B20="Interne"),"",SUM(D20:O20))</f>
        <v/>
      </c>
    </row>
    <row r="21">
      <c r="A21">
        <f>IF(Paramètres!$E$26="","",Paramètres!$E$26)</f>
        <v/>
      </c>
      <c r="B21">
        <f>IF(Paramètres!$A$26="","",Paramètres!$C$26)</f>
        <v/>
      </c>
      <c r="C21">
        <f>IF(Paramètres!$A$26="","",Paramètres!$D$26)</f>
        <v/>
      </c>
      <c r="D21" s="15">
        <f>IF(OR($A21="",$B21="Interne"),"",IF($B21="Produit",SUMIFS(Journal!$G$5:$G$504,Journal!$D$5:$D$504,$A21,Journal!$J$5:$J$504,D$3)-SUMIFS(Journal!$H$5:$H$504,Journal!$D$5:$D$504,$A21,Journal!$J$5:$J$504,D$3),SUMIFS(Journal!$H$5:$H$504,Journal!$D$5:$D$504,$A21,Journal!$J$5:$J$504,D$3)-SUMIFS(Journal!$G$5:$G$504,Journal!$D$5:$D$504,$A21,Journal!$J$5:$J$504,D$3)))</f>
        <v/>
      </c>
      <c r="E21" s="15">
        <f>IF(OR($A21="",$B21="Interne"),"",IF($B21="Produit",SUMIFS(Journal!$G$5:$G$504,Journal!$D$5:$D$504,$A21,Journal!$J$5:$J$504,E$3)-SUMIFS(Journal!$H$5:$H$504,Journal!$D$5:$D$504,$A21,Journal!$J$5:$J$504,E$3),SUMIFS(Journal!$H$5:$H$504,Journal!$D$5:$D$504,$A21,Journal!$J$5:$J$504,E$3)-SUMIFS(Journal!$G$5:$G$504,Journal!$D$5:$D$504,$A21,Journal!$J$5:$J$504,E$3)))</f>
        <v/>
      </c>
      <c r="F21" s="15">
        <f>IF(OR($A21="",$B21="Interne"),"",IF($B21="Produit",SUMIFS(Journal!$G$5:$G$504,Journal!$D$5:$D$504,$A21,Journal!$J$5:$J$504,F$3)-SUMIFS(Journal!$H$5:$H$504,Journal!$D$5:$D$504,$A21,Journal!$J$5:$J$504,F$3),SUMIFS(Journal!$H$5:$H$504,Journal!$D$5:$D$504,$A21,Journal!$J$5:$J$504,F$3)-SUMIFS(Journal!$G$5:$G$504,Journal!$D$5:$D$504,$A21,Journal!$J$5:$J$504,F$3)))</f>
        <v/>
      </c>
      <c r="G21" s="15">
        <f>IF(OR($A21="",$B21="Interne"),"",IF($B21="Produit",SUMIFS(Journal!$G$5:$G$504,Journal!$D$5:$D$504,$A21,Journal!$J$5:$J$504,G$3)-SUMIFS(Journal!$H$5:$H$504,Journal!$D$5:$D$504,$A21,Journal!$J$5:$J$504,G$3),SUMIFS(Journal!$H$5:$H$504,Journal!$D$5:$D$504,$A21,Journal!$J$5:$J$504,G$3)-SUMIFS(Journal!$G$5:$G$504,Journal!$D$5:$D$504,$A21,Journal!$J$5:$J$504,G$3)))</f>
        <v/>
      </c>
      <c r="H21" s="15">
        <f>IF(OR($A21="",$B21="Interne"),"",IF($B21="Produit",SUMIFS(Journal!$G$5:$G$504,Journal!$D$5:$D$504,$A21,Journal!$J$5:$J$504,H$3)-SUMIFS(Journal!$H$5:$H$504,Journal!$D$5:$D$504,$A21,Journal!$J$5:$J$504,H$3),SUMIFS(Journal!$H$5:$H$504,Journal!$D$5:$D$504,$A21,Journal!$J$5:$J$504,H$3)-SUMIFS(Journal!$G$5:$G$504,Journal!$D$5:$D$504,$A21,Journal!$J$5:$J$504,H$3)))</f>
        <v/>
      </c>
      <c r="I21" s="15">
        <f>IF(OR($A21="",$B21="Interne"),"",IF($B21="Produit",SUMIFS(Journal!$G$5:$G$504,Journal!$D$5:$D$504,$A21,Journal!$J$5:$J$504,I$3)-SUMIFS(Journal!$H$5:$H$504,Journal!$D$5:$D$504,$A21,Journal!$J$5:$J$504,I$3),SUMIFS(Journal!$H$5:$H$504,Journal!$D$5:$D$504,$A21,Journal!$J$5:$J$504,I$3)-SUMIFS(Journal!$G$5:$G$504,Journal!$D$5:$D$504,$A21,Journal!$J$5:$J$504,I$3)))</f>
        <v/>
      </c>
      <c r="J21" s="15">
        <f>IF(OR($A21="",$B21="Interne"),"",IF($B21="Produit",SUMIFS(Journal!$G$5:$G$504,Journal!$D$5:$D$504,$A21,Journal!$J$5:$J$504,J$3)-SUMIFS(Journal!$H$5:$H$504,Journal!$D$5:$D$504,$A21,Journal!$J$5:$J$504,J$3),SUMIFS(Journal!$H$5:$H$504,Journal!$D$5:$D$504,$A21,Journal!$J$5:$J$504,J$3)-SUMIFS(Journal!$G$5:$G$504,Journal!$D$5:$D$504,$A21,Journal!$J$5:$J$504,J$3)))</f>
        <v/>
      </c>
      <c r="K21" s="15">
        <f>IF(OR($A21="",$B21="Interne"),"",IF($B21="Produit",SUMIFS(Journal!$G$5:$G$504,Journal!$D$5:$D$504,$A21,Journal!$J$5:$J$504,K$3)-SUMIFS(Journal!$H$5:$H$504,Journal!$D$5:$D$504,$A21,Journal!$J$5:$J$504,K$3),SUMIFS(Journal!$H$5:$H$504,Journal!$D$5:$D$504,$A21,Journal!$J$5:$J$504,K$3)-SUMIFS(Journal!$G$5:$G$504,Journal!$D$5:$D$504,$A21,Journal!$J$5:$J$504,K$3)))</f>
        <v/>
      </c>
      <c r="L21" s="15">
        <f>IF(OR($A21="",$B21="Interne"),"",IF($B21="Produit",SUMIFS(Journal!$G$5:$G$504,Journal!$D$5:$D$504,$A21,Journal!$J$5:$J$504,L$3)-SUMIFS(Journal!$H$5:$H$504,Journal!$D$5:$D$504,$A21,Journal!$J$5:$J$504,L$3),SUMIFS(Journal!$H$5:$H$504,Journal!$D$5:$D$504,$A21,Journal!$J$5:$J$504,L$3)-SUMIFS(Journal!$G$5:$G$504,Journal!$D$5:$D$504,$A21,Journal!$J$5:$J$504,L$3)))</f>
        <v/>
      </c>
      <c r="M21" s="15">
        <f>IF(OR($A21="",$B21="Interne"),"",IF($B21="Produit",SUMIFS(Journal!$G$5:$G$504,Journal!$D$5:$D$504,$A21,Journal!$J$5:$J$504,M$3)-SUMIFS(Journal!$H$5:$H$504,Journal!$D$5:$D$504,$A21,Journal!$J$5:$J$504,M$3),SUMIFS(Journal!$H$5:$H$504,Journal!$D$5:$D$504,$A21,Journal!$J$5:$J$504,M$3)-SUMIFS(Journal!$G$5:$G$504,Journal!$D$5:$D$504,$A21,Journal!$J$5:$J$504,M$3)))</f>
        <v/>
      </c>
      <c r="N21" s="15">
        <f>IF(OR($A21="",$B21="Interne"),"",IF($B21="Produit",SUMIFS(Journal!$G$5:$G$504,Journal!$D$5:$D$504,$A21,Journal!$J$5:$J$504,N$3)-SUMIFS(Journal!$H$5:$H$504,Journal!$D$5:$D$504,$A21,Journal!$J$5:$J$504,N$3),SUMIFS(Journal!$H$5:$H$504,Journal!$D$5:$D$504,$A21,Journal!$J$5:$J$504,N$3)-SUMIFS(Journal!$G$5:$G$504,Journal!$D$5:$D$504,$A21,Journal!$J$5:$J$504,N$3)))</f>
        <v/>
      </c>
      <c r="O21" s="15">
        <f>IF(OR($A21="",$B21="Interne"),"",IF($B21="Produit",SUMIFS(Journal!$G$5:$G$504,Journal!$D$5:$D$504,$A21,Journal!$J$5:$J$504,O$3)-SUMIFS(Journal!$H$5:$H$504,Journal!$D$5:$D$504,$A21,Journal!$J$5:$J$504,O$3),SUMIFS(Journal!$H$5:$H$504,Journal!$D$5:$D$504,$A21,Journal!$J$5:$J$504,O$3)-SUMIFS(Journal!$G$5:$G$504,Journal!$D$5:$D$504,$A21,Journal!$J$5:$J$504,O$3)))</f>
        <v/>
      </c>
      <c r="P21" s="16">
        <f>IF(OR($A21="",$B21="Interne"),"",SUM(D21:O21))</f>
        <v/>
      </c>
    </row>
    <row r="22">
      <c r="A22">
        <f>IF(Paramètres!$E$27="","",Paramètres!$E$27)</f>
        <v/>
      </c>
      <c r="B22">
        <f>IF(Paramètres!$A$27="","",Paramètres!$C$27)</f>
        <v/>
      </c>
      <c r="C22">
        <f>IF(Paramètres!$A$27="","",Paramètres!$D$27)</f>
        <v/>
      </c>
      <c r="D22" s="15">
        <f>IF(OR($A22="",$B22="Interne"),"",IF($B22="Produit",SUMIFS(Journal!$G$5:$G$504,Journal!$D$5:$D$504,$A22,Journal!$J$5:$J$504,D$3)-SUMIFS(Journal!$H$5:$H$504,Journal!$D$5:$D$504,$A22,Journal!$J$5:$J$504,D$3),SUMIFS(Journal!$H$5:$H$504,Journal!$D$5:$D$504,$A22,Journal!$J$5:$J$504,D$3)-SUMIFS(Journal!$G$5:$G$504,Journal!$D$5:$D$504,$A22,Journal!$J$5:$J$504,D$3)))</f>
        <v/>
      </c>
      <c r="E22" s="15">
        <f>IF(OR($A22="",$B22="Interne"),"",IF($B22="Produit",SUMIFS(Journal!$G$5:$G$504,Journal!$D$5:$D$504,$A22,Journal!$J$5:$J$504,E$3)-SUMIFS(Journal!$H$5:$H$504,Journal!$D$5:$D$504,$A22,Journal!$J$5:$J$504,E$3),SUMIFS(Journal!$H$5:$H$504,Journal!$D$5:$D$504,$A22,Journal!$J$5:$J$504,E$3)-SUMIFS(Journal!$G$5:$G$504,Journal!$D$5:$D$504,$A22,Journal!$J$5:$J$504,E$3)))</f>
        <v/>
      </c>
      <c r="F22" s="15">
        <f>IF(OR($A22="",$B22="Interne"),"",IF($B22="Produit",SUMIFS(Journal!$G$5:$G$504,Journal!$D$5:$D$504,$A22,Journal!$J$5:$J$504,F$3)-SUMIFS(Journal!$H$5:$H$504,Journal!$D$5:$D$504,$A22,Journal!$J$5:$J$504,F$3),SUMIFS(Journal!$H$5:$H$504,Journal!$D$5:$D$504,$A22,Journal!$J$5:$J$504,F$3)-SUMIFS(Journal!$G$5:$G$504,Journal!$D$5:$D$504,$A22,Journal!$J$5:$J$504,F$3)))</f>
        <v/>
      </c>
      <c r="G22" s="15">
        <f>IF(OR($A22="",$B22="Interne"),"",IF($B22="Produit",SUMIFS(Journal!$G$5:$G$504,Journal!$D$5:$D$504,$A22,Journal!$J$5:$J$504,G$3)-SUMIFS(Journal!$H$5:$H$504,Journal!$D$5:$D$504,$A22,Journal!$J$5:$J$504,G$3),SUMIFS(Journal!$H$5:$H$504,Journal!$D$5:$D$504,$A22,Journal!$J$5:$J$504,G$3)-SUMIFS(Journal!$G$5:$G$504,Journal!$D$5:$D$504,$A22,Journal!$J$5:$J$504,G$3)))</f>
        <v/>
      </c>
      <c r="H22" s="15">
        <f>IF(OR($A22="",$B22="Interne"),"",IF($B22="Produit",SUMIFS(Journal!$G$5:$G$504,Journal!$D$5:$D$504,$A22,Journal!$J$5:$J$504,H$3)-SUMIFS(Journal!$H$5:$H$504,Journal!$D$5:$D$504,$A22,Journal!$J$5:$J$504,H$3),SUMIFS(Journal!$H$5:$H$504,Journal!$D$5:$D$504,$A22,Journal!$J$5:$J$504,H$3)-SUMIFS(Journal!$G$5:$G$504,Journal!$D$5:$D$504,$A22,Journal!$J$5:$J$504,H$3)))</f>
        <v/>
      </c>
      <c r="I22" s="15">
        <f>IF(OR($A22="",$B22="Interne"),"",IF($B22="Produit",SUMIFS(Journal!$G$5:$G$504,Journal!$D$5:$D$504,$A22,Journal!$J$5:$J$504,I$3)-SUMIFS(Journal!$H$5:$H$504,Journal!$D$5:$D$504,$A22,Journal!$J$5:$J$504,I$3),SUMIFS(Journal!$H$5:$H$504,Journal!$D$5:$D$504,$A22,Journal!$J$5:$J$504,I$3)-SUMIFS(Journal!$G$5:$G$504,Journal!$D$5:$D$504,$A22,Journal!$J$5:$J$504,I$3)))</f>
        <v/>
      </c>
      <c r="J22" s="15">
        <f>IF(OR($A22="",$B22="Interne"),"",IF($B22="Produit",SUMIFS(Journal!$G$5:$G$504,Journal!$D$5:$D$504,$A22,Journal!$J$5:$J$504,J$3)-SUMIFS(Journal!$H$5:$H$504,Journal!$D$5:$D$504,$A22,Journal!$J$5:$J$504,J$3),SUMIFS(Journal!$H$5:$H$504,Journal!$D$5:$D$504,$A22,Journal!$J$5:$J$504,J$3)-SUMIFS(Journal!$G$5:$G$504,Journal!$D$5:$D$504,$A22,Journal!$J$5:$J$504,J$3)))</f>
        <v/>
      </c>
      <c r="K22" s="15">
        <f>IF(OR($A22="",$B22="Interne"),"",IF($B22="Produit",SUMIFS(Journal!$G$5:$G$504,Journal!$D$5:$D$504,$A22,Journal!$J$5:$J$504,K$3)-SUMIFS(Journal!$H$5:$H$504,Journal!$D$5:$D$504,$A22,Journal!$J$5:$J$504,K$3),SUMIFS(Journal!$H$5:$H$504,Journal!$D$5:$D$504,$A22,Journal!$J$5:$J$504,K$3)-SUMIFS(Journal!$G$5:$G$504,Journal!$D$5:$D$504,$A22,Journal!$J$5:$J$504,K$3)))</f>
        <v/>
      </c>
      <c r="L22" s="15">
        <f>IF(OR($A22="",$B22="Interne"),"",IF($B22="Produit",SUMIFS(Journal!$G$5:$G$504,Journal!$D$5:$D$504,$A22,Journal!$J$5:$J$504,L$3)-SUMIFS(Journal!$H$5:$H$504,Journal!$D$5:$D$504,$A22,Journal!$J$5:$J$504,L$3),SUMIFS(Journal!$H$5:$H$504,Journal!$D$5:$D$504,$A22,Journal!$J$5:$J$504,L$3)-SUMIFS(Journal!$G$5:$G$504,Journal!$D$5:$D$504,$A22,Journal!$J$5:$J$504,L$3)))</f>
        <v/>
      </c>
      <c r="M22" s="15">
        <f>IF(OR($A22="",$B22="Interne"),"",IF($B22="Produit",SUMIFS(Journal!$G$5:$G$504,Journal!$D$5:$D$504,$A22,Journal!$J$5:$J$504,M$3)-SUMIFS(Journal!$H$5:$H$504,Journal!$D$5:$D$504,$A22,Journal!$J$5:$J$504,M$3),SUMIFS(Journal!$H$5:$H$504,Journal!$D$5:$D$504,$A22,Journal!$J$5:$J$504,M$3)-SUMIFS(Journal!$G$5:$G$504,Journal!$D$5:$D$504,$A22,Journal!$J$5:$J$504,M$3)))</f>
        <v/>
      </c>
      <c r="N22" s="15">
        <f>IF(OR($A22="",$B22="Interne"),"",IF($B22="Produit",SUMIFS(Journal!$G$5:$G$504,Journal!$D$5:$D$504,$A22,Journal!$J$5:$J$504,N$3)-SUMIFS(Journal!$H$5:$H$504,Journal!$D$5:$D$504,$A22,Journal!$J$5:$J$504,N$3),SUMIFS(Journal!$H$5:$H$504,Journal!$D$5:$D$504,$A22,Journal!$J$5:$J$504,N$3)-SUMIFS(Journal!$G$5:$G$504,Journal!$D$5:$D$504,$A22,Journal!$J$5:$J$504,N$3)))</f>
        <v/>
      </c>
      <c r="O22" s="15">
        <f>IF(OR($A22="",$B22="Interne"),"",IF($B22="Produit",SUMIFS(Journal!$G$5:$G$504,Journal!$D$5:$D$504,$A22,Journal!$J$5:$J$504,O$3)-SUMIFS(Journal!$H$5:$H$504,Journal!$D$5:$D$504,$A22,Journal!$J$5:$J$504,O$3),SUMIFS(Journal!$H$5:$H$504,Journal!$D$5:$D$504,$A22,Journal!$J$5:$J$504,O$3)-SUMIFS(Journal!$G$5:$G$504,Journal!$D$5:$D$504,$A22,Journal!$J$5:$J$504,O$3)))</f>
        <v/>
      </c>
      <c r="P22" s="16">
        <f>IF(OR($A22="",$B22="Interne"),"",SUM(D22:O22))</f>
        <v/>
      </c>
    </row>
    <row r="23">
      <c r="A23">
        <f>IF(Paramètres!$E$28="","",Paramètres!$E$28)</f>
        <v/>
      </c>
      <c r="B23">
        <f>IF(Paramètres!$A$28="","",Paramètres!$C$28)</f>
        <v/>
      </c>
      <c r="C23">
        <f>IF(Paramètres!$A$28="","",Paramètres!$D$28)</f>
        <v/>
      </c>
      <c r="D23" s="15">
        <f>IF(OR($A23="",$B23="Interne"),"",IF($B23="Produit",SUMIFS(Journal!$G$5:$G$504,Journal!$D$5:$D$504,$A23,Journal!$J$5:$J$504,D$3)-SUMIFS(Journal!$H$5:$H$504,Journal!$D$5:$D$504,$A23,Journal!$J$5:$J$504,D$3),SUMIFS(Journal!$H$5:$H$504,Journal!$D$5:$D$504,$A23,Journal!$J$5:$J$504,D$3)-SUMIFS(Journal!$G$5:$G$504,Journal!$D$5:$D$504,$A23,Journal!$J$5:$J$504,D$3)))</f>
        <v/>
      </c>
      <c r="E23" s="15">
        <f>IF(OR($A23="",$B23="Interne"),"",IF($B23="Produit",SUMIFS(Journal!$G$5:$G$504,Journal!$D$5:$D$504,$A23,Journal!$J$5:$J$504,E$3)-SUMIFS(Journal!$H$5:$H$504,Journal!$D$5:$D$504,$A23,Journal!$J$5:$J$504,E$3),SUMIFS(Journal!$H$5:$H$504,Journal!$D$5:$D$504,$A23,Journal!$J$5:$J$504,E$3)-SUMIFS(Journal!$G$5:$G$504,Journal!$D$5:$D$504,$A23,Journal!$J$5:$J$504,E$3)))</f>
        <v/>
      </c>
      <c r="F23" s="15">
        <f>IF(OR($A23="",$B23="Interne"),"",IF($B23="Produit",SUMIFS(Journal!$G$5:$G$504,Journal!$D$5:$D$504,$A23,Journal!$J$5:$J$504,F$3)-SUMIFS(Journal!$H$5:$H$504,Journal!$D$5:$D$504,$A23,Journal!$J$5:$J$504,F$3),SUMIFS(Journal!$H$5:$H$504,Journal!$D$5:$D$504,$A23,Journal!$J$5:$J$504,F$3)-SUMIFS(Journal!$G$5:$G$504,Journal!$D$5:$D$504,$A23,Journal!$J$5:$J$504,F$3)))</f>
        <v/>
      </c>
      <c r="G23" s="15">
        <f>IF(OR($A23="",$B23="Interne"),"",IF($B23="Produit",SUMIFS(Journal!$G$5:$G$504,Journal!$D$5:$D$504,$A23,Journal!$J$5:$J$504,G$3)-SUMIFS(Journal!$H$5:$H$504,Journal!$D$5:$D$504,$A23,Journal!$J$5:$J$504,G$3),SUMIFS(Journal!$H$5:$H$504,Journal!$D$5:$D$504,$A23,Journal!$J$5:$J$504,G$3)-SUMIFS(Journal!$G$5:$G$504,Journal!$D$5:$D$504,$A23,Journal!$J$5:$J$504,G$3)))</f>
        <v/>
      </c>
      <c r="H23" s="15">
        <f>IF(OR($A23="",$B23="Interne"),"",IF($B23="Produit",SUMIFS(Journal!$G$5:$G$504,Journal!$D$5:$D$504,$A23,Journal!$J$5:$J$504,H$3)-SUMIFS(Journal!$H$5:$H$504,Journal!$D$5:$D$504,$A23,Journal!$J$5:$J$504,H$3),SUMIFS(Journal!$H$5:$H$504,Journal!$D$5:$D$504,$A23,Journal!$J$5:$J$504,H$3)-SUMIFS(Journal!$G$5:$G$504,Journal!$D$5:$D$504,$A23,Journal!$J$5:$J$504,H$3)))</f>
        <v/>
      </c>
      <c r="I23" s="15">
        <f>IF(OR($A23="",$B23="Interne"),"",IF($B23="Produit",SUMIFS(Journal!$G$5:$G$504,Journal!$D$5:$D$504,$A23,Journal!$J$5:$J$504,I$3)-SUMIFS(Journal!$H$5:$H$504,Journal!$D$5:$D$504,$A23,Journal!$J$5:$J$504,I$3),SUMIFS(Journal!$H$5:$H$504,Journal!$D$5:$D$504,$A23,Journal!$J$5:$J$504,I$3)-SUMIFS(Journal!$G$5:$G$504,Journal!$D$5:$D$504,$A23,Journal!$J$5:$J$504,I$3)))</f>
        <v/>
      </c>
      <c r="J23" s="15">
        <f>IF(OR($A23="",$B23="Interne"),"",IF($B23="Produit",SUMIFS(Journal!$G$5:$G$504,Journal!$D$5:$D$504,$A23,Journal!$J$5:$J$504,J$3)-SUMIFS(Journal!$H$5:$H$504,Journal!$D$5:$D$504,$A23,Journal!$J$5:$J$504,J$3),SUMIFS(Journal!$H$5:$H$504,Journal!$D$5:$D$504,$A23,Journal!$J$5:$J$504,J$3)-SUMIFS(Journal!$G$5:$G$504,Journal!$D$5:$D$504,$A23,Journal!$J$5:$J$504,J$3)))</f>
        <v/>
      </c>
      <c r="K23" s="15">
        <f>IF(OR($A23="",$B23="Interne"),"",IF($B23="Produit",SUMIFS(Journal!$G$5:$G$504,Journal!$D$5:$D$504,$A23,Journal!$J$5:$J$504,K$3)-SUMIFS(Journal!$H$5:$H$504,Journal!$D$5:$D$504,$A23,Journal!$J$5:$J$504,K$3),SUMIFS(Journal!$H$5:$H$504,Journal!$D$5:$D$504,$A23,Journal!$J$5:$J$504,K$3)-SUMIFS(Journal!$G$5:$G$504,Journal!$D$5:$D$504,$A23,Journal!$J$5:$J$504,K$3)))</f>
        <v/>
      </c>
      <c r="L23" s="15">
        <f>IF(OR($A23="",$B23="Interne"),"",IF($B23="Produit",SUMIFS(Journal!$G$5:$G$504,Journal!$D$5:$D$504,$A23,Journal!$J$5:$J$504,L$3)-SUMIFS(Journal!$H$5:$H$504,Journal!$D$5:$D$504,$A23,Journal!$J$5:$J$504,L$3),SUMIFS(Journal!$H$5:$H$504,Journal!$D$5:$D$504,$A23,Journal!$J$5:$J$504,L$3)-SUMIFS(Journal!$G$5:$G$504,Journal!$D$5:$D$504,$A23,Journal!$J$5:$J$504,L$3)))</f>
        <v/>
      </c>
      <c r="M23" s="15">
        <f>IF(OR($A23="",$B23="Interne"),"",IF($B23="Produit",SUMIFS(Journal!$G$5:$G$504,Journal!$D$5:$D$504,$A23,Journal!$J$5:$J$504,M$3)-SUMIFS(Journal!$H$5:$H$504,Journal!$D$5:$D$504,$A23,Journal!$J$5:$J$504,M$3),SUMIFS(Journal!$H$5:$H$504,Journal!$D$5:$D$504,$A23,Journal!$J$5:$J$504,M$3)-SUMIFS(Journal!$G$5:$G$504,Journal!$D$5:$D$504,$A23,Journal!$J$5:$J$504,M$3)))</f>
        <v/>
      </c>
      <c r="N23" s="15">
        <f>IF(OR($A23="",$B23="Interne"),"",IF($B23="Produit",SUMIFS(Journal!$G$5:$G$504,Journal!$D$5:$D$504,$A23,Journal!$J$5:$J$504,N$3)-SUMIFS(Journal!$H$5:$H$504,Journal!$D$5:$D$504,$A23,Journal!$J$5:$J$504,N$3),SUMIFS(Journal!$H$5:$H$504,Journal!$D$5:$D$504,$A23,Journal!$J$5:$J$504,N$3)-SUMIFS(Journal!$G$5:$G$504,Journal!$D$5:$D$504,$A23,Journal!$J$5:$J$504,N$3)))</f>
        <v/>
      </c>
      <c r="O23" s="15">
        <f>IF(OR($A23="",$B23="Interne"),"",IF($B23="Produit",SUMIFS(Journal!$G$5:$G$504,Journal!$D$5:$D$504,$A23,Journal!$J$5:$J$504,O$3)-SUMIFS(Journal!$H$5:$H$504,Journal!$D$5:$D$504,$A23,Journal!$J$5:$J$504,O$3),SUMIFS(Journal!$H$5:$H$504,Journal!$D$5:$D$504,$A23,Journal!$J$5:$J$504,O$3)-SUMIFS(Journal!$G$5:$G$504,Journal!$D$5:$D$504,$A23,Journal!$J$5:$J$504,O$3)))</f>
        <v/>
      </c>
      <c r="P23" s="16">
        <f>IF(OR($A23="",$B23="Interne"),"",SUM(D23:O23))</f>
        <v/>
      </c>
    </row>
    <row r="24">
      <c r="A24">
        <f>IF(Paramètres!$E$29="","",Paramètres!$E$29)</f>
        <v/>
      </c>
      <c r="B24">
        <f>IF(Paramètres!$A$29="","",Paramètres!$C$29)</f>
        <v/>
      </c>
      <c r="C24">
        <f>IF(Paramètres!$A$29="","",Paramètres!$D$29)</f>
        <v/>
      </c>
      <c r="D24" s="15">
        <f>IF(OR($A24="",$B24="Interne"),"",IF($B24="Produit",SUMIFS(Journal!$G$5:$G$504,Journal!$D$5:$D$504,$A24,Journal!$J$5:$J$504,D$3)-SUMIFS(Journal!$H$5:$H$504,Journal!$D$5:$D$504,$A24,Journal!$J$5:$J$504,D$3),SUMIFS(Journal!$H$5:$H$504,Journal!$D$5:$D$504,$A24,Journal!$J$5:$J$504,D$3)-SUMIFS(Journal!$G$5:$G$504,Journal!$D$5:$D$504,$A24,Journal!$J$5:$J$504,D$3)))</f>
        <v/>
      </c>
      <c r="E24" s="15">
        <f>IF(OR($A24="",$B24="Interne"),"",IF($B24="Produit",SUMIFS(Journal!$G$5:$G$504,Journal!$D$5:$D$504,$A24,Journal!$J$5:$J$504,E$3)-SUMIFS(Journal!$H$5:$H$504,Journal!$D$5:$D$504,$A24,Journal!$J$5:$J$504,E$3),SUMIFS(Journal!$H$5:$H$504,Journal!$D$5:$D$504,$A24,Journal!$J$5:$J$504,E$3)-SUMIFS(Journal!$G$5:$G$504,Journal!$D$5:$D$504,$A24,Journal!$J$5:$J$504,E$3)))</f>
        <v/>
      </c>
      <c r="F24" s="15">
        <f>IF(OR($A24="",$B24="Interne"),"",IF($B24="Produit",SUMIFS(Journal!$G$5:$G$504,Journal!$D$5:$D$504,$A24,Journal!$J$5:$J$504,F$3)-SUMIFS(Journal!$H$5:$H$504,Journal!$D$5:$D$504,$A24,Journal!$J$5:$J$504,F$3),SUMIFS(Journal!$H$5:$H$504,Journal!$D$5:$D$504,$A24,Journal!$J$5:$J$504,F$3)-SUMIFS(Journal!$G$5:$G$504,Journal!$D$5:$D$504,$A24,Journal!$J$5:$J$504,F$3)))</f>
        <v/>
      </c>
      <c r="G24" s="15">
        <f>IF(OR($A24="",$B24="Interne"),"",IF($B24="Produit",SUMIFS(Journal!$G$5:$G$504,Journal!$D$5:$D$504,$A24,Journal!$J$5:$J$504,G$3)-SUMIFS(Journal!$H$5:$H$504,Journal!$D$5:$D$504,$A24,Journal!$J$5:$J$504,G$3),SUMIFS(Journal!$H$5:$H$504,Journal!$D$5:$D$504,$A24,Journal!$J$5:$J$504,G$3)-SUMIFS(Journal!$G$5:$G$504,Journal!$D$5:$D$504,$A24,Journal!$J$5:$J$504,G$3)))</f>
        <v/>
      </c>
      <c r="H24" s="15">
        <f>IF(OR($A24="",$B24="Interne"),"",IF($B24="Produit",SUMIFS(Journal!$G$5:$G$504,Journal!$D$5:$D$504,$A24,Journal!$J$5:$J$504,H$3)-SUMIFS(Journal!$H$5:$H$504,Journal!$D$5:$D$504,$A24,Journal!$J$5:$J$504,H$3),SUMIFS(Journal!$H$5:$H$504,Journal!$D$5:$D$504,$A24,Journal!$J$5:$J$504,H$3)-SUMIFS(Journal!$G$5:$G$504,Journal!$D$5:$D$504,$A24,Journal!$J$5:$J$504,H$3)))</f>
        <v/>
      </c>
      <c r="I24" s="15">
        <f>IF(OR($A24="",$B24="Interne"),"",IF($B24="Produit",SUMIFS(Journal!$G$5:$G$504,Journal!$D$5:$D$504,$A24,Journal!$J$5:$J$504,I$3)-SUMIFS(Journal!$H$5:$H$504,Journal!$D$5:$D$504,$A24,Journal!$J$5:$J$504,I$3),SUMIFS(Journal!$H$5:$H$504,Journal!$D$5:$D$504,$A24,Journal!$J$5:$J$504,I$3)-SUMIFS(Journal!$G$5:$G$504,Journal!$D$5:$D$504,$A24,Journal!$J$5:$J$504,I$3)))</f>
        <v/>
      </c>
      <c r="J24" s="15">
        <f>IF(OR($A24="",$B24="Interne"),"",IF($B24="Produit",SUMIFS(Journal!$G$5:$G$504,Journal!$D$5:$D$504,$A24,Journal!$J$5:$J$504,J$3)-SUMIFS(Journal!$H$5:$H$504,Journal!$D$5:$D$504,$A24,Journal!$J$5:$J$504,J$3),SUMIFS(Journal!$H$5:$H$504,Journal!$D$5:$D$504,$A24,Journal!$J$5:$J$504,J$3)-SUMIFS(Journal!$G$5:$G$504,Journal!$D$5:$D$504,$A24,Journal!$J$5:$J$504,J$3)))</f>
        <v/>
      </c>
      <c r="K24" s="15">
        <f>IF(OR($A24="",$B24="Interne"),"",IF($B24="Produit",SUMIFS(Journal!$G$5:$G$504,Journal!$D$5:$D$504,$A24,Journal!$J$5:$J$504,K$3)-SUMIFS(Journal!$H$5:$H$504,Journal!$D$5:$D$504,$A24,Journal!$J$5:$J$504,K$3),SUMIFS(Journal!$H$5:$H$504,Journal!$D$5:$D$504,$A24,Journal!$J$5:$J$504,K$3)-SUMIFS(Journal!$G$5:$G$504,Journal!$D$5:$D$504,$A24,Journal!$J$5:$J$504,K$3)))</f>
        <v/>
      </c>
      <c r="L24" s="15">
        <f>IF(OR($A24="",$B24="Interne"),"",IF($B24="Produit",SUMIFS(Journal!$G$5:$G$504,Journal!$D$5:$D$504,$A24,Journal!$J$5:$J$504,L$3)-SUMIFS(Journal!$H$5:$H$504,Journal!$D$5:$D$504,$A24,Journal!$J$5:$J$504,L$3),SUMIFS(Journal!$H$5:$H$504,Journal!$D$5:$D$504,$A24,Journal!$J$5:$J$504,L$3)-SUMIFS(Journal!$G$5:$G$504,Journal!$D$5:$D$504,$A24,Journal!$J$5:$J$504,L$3)))</f>
        <v/>
      </c>
      <c r="M24" s="15">
        <f>IF(OR($A24="",$B24="Interne"),"",IF($B24="Produit",SUMIFS(Journal!$G$5:$G$504,Journal!$D$5:$D$504,$A24,Journal!$J$5:$J$504,M$3)-SUMIFS(Journal!$H$5:$H$504,Journal!$D$5:$D$504,$A24,Journal!$J$5:$J$504,M$3),SUMIFS(Journal!$H$5:$H$504,Journal!$D$5:$D$504,$A24,Journal!$J$5:$J$504,M$3)-SUMIFS(Journal!$G$5:$G$504,Journal!$D$5:$D$504,$A24,Journal!$J$5:$J$504,M$3)))</f>
        <v/>
      </c>
      <c r="N24" s="15">
        <f>IF(OR($A24="",$B24="Interne"),"",IF($B24="Produit",SUMIFS(Journal!$G$5:$G$504,Journal!$D$5:$D$504,$A24,Journal!$J$5:$J$504,N$3)-SUMIFS(Journal!$H$5:$H$504,Journal!$D$5:$D$504,$A24,Journal!$J$5:$J$504,N$3),SUMIFS(Journal!$H$5:$H$504,Journal!$D$5:$D$504,$A24,Journal!$J$5:$J$504,N$3)-SUMIFS(Journal!$G$5:$G$504,Journal!$D$5:$D$504,$A24,Journal!$J$5:$J$504,N$3)))</f>
        <v/>
      </c>
      <c r="O24" s="15">
        <f>IF(OR($A24="",$B24="Interne"),"",IF($B24="Produit",SUMIFS(Journal!$G$5:$G$504,Journal!$D$5:$D$504,$A24,Journal!$J$5:$J$504,O$3)-SUMIFS(Journal!$H$5:$H$504,Journal!$D$5:$D$504,$A24,Journal!$J$5:$J$504,O$3),SUMIFS(Journal!$H$5:$H$504,Journal!$D$5:$D$504,$A24,Journal!$J$5:$J$504,O$3)-SUMIFS(Journal!$G$5:$G$504,Journal!$D$5:$D$504,$A24,Journal!$J$5:$J$504,O$3)))</f>
        <v/>
      </c>
      <c r="P24" s="16">
        <f>IF(OR($A24="",$B24="Interne"),"",SUM(D24:O24))</f>
        <v/>
      </c>
    </row>
    <row r="25">
      <c r="A25">
        <f>IF(Paramètres!$E$30="","",Paramètres!$E$30)</f>
        <v/>
      </c>
      <c r="B25">
        <f>IF(Paramètres!$A$30="","",Paramètres!$C$30)</f>
        <v/>
      </c>
      <c r="C25">
        <f>IF(Paramètres!$A$30="","",Paramètres!$D$30)</f>
        <v/>
      </c>
      <c r="D25" s="15">
        <f>IF(OR($A25="",$B25="Interne"),"",IF($B25="Produit",SUMIFS(Journal!$G$5:$G$504,Journal!$D$5:$D$504,$A25,Journal!$J$5:$J$504,D$3)-SUMIFS(Journal!$H$5:$H$504,Journal!$D$5:$D$504,$A25,Journal!$J$5:$J$504,D$3),SUMIFS(Journal!$H$5:$H$504,Journal!$D$5:$D$504,$A25,Journal!$J$5:$J$504,D$3)-SUMIFS(Journal!$G$5:$G$504,Journal!$D$5:$D$504,$A25,Journal!$J$5:$J$504,D$3)))</f>
        <v/>
      </c>
      <c r="E25" s="15">
        <f>IF(OR($A25="",$B25="Interne"),"",IF($B25="Produit",SUMIFS(Journal!$G$5:$G$504,Journal!$D$5:$D$504,$A25,Journal!$J$5:$J$504,E$3)-SUMIFS(Journal!$H$5:$H$504,Journal!$D$5:$D$504,$A25,Journal!$J$5:$J$504,E$3),SUMIFS(Journal!$H$5:$H$504,Journal!$D$5:$D$504,$A25,Journal!$J$5:$J$504,E$3)-SUMIFS(Journal!$G$5:$G$504,Journal!$D$5:$D$504,$A25,Journal!$J$5:$J$504,E$3)))</f>
        <v/>
      </c>
      <c r="F25" s="15">
        <f>IF(OR($A25="",$B25="Interne"),"",IF($B25="Produit",SUMIFS(Journal!$G$5:$G$504,Journal!$D$5:$D$504,$A25,Journal!$J$5:$J$504,F$3)-SUMIFS(Journal!$H$5:$H$504,Journal!$D$5:$D$504,$A25,Journal!$J$5:$J$504,F$3),SUMIFS(Journal!$H$5:$H$504,Journal!$D$5:$D$504,$A25,Journal!$J$5:$J$504,F$3)-SUMIFS(Journal!$G$5:$G$504,Journal!$D$5:$D$504,$A25,Journal!$J$5:$J$504,F$3)))</f>
        <v/>
      </c>
      <c r="G25" s="15">
        <f>IF(OR($A25="",$B25="Interne"),"",IF($B25="Produit",SUMIFS(Journal!$G$5:$G$504,Journal!$D$5:$D$504,$A25,Journal!$J$5:$J$504,G$3)-SUMIFS(Journal!$H$5:$H$504,Journal!$D$5:$D$504,$A25,Journal!$J$5:$J$504,G$3),SUMIFS(Journal!$H$5:$H$504,Journal!$D$5:$D$504,$A25,Journal!$J$5:$J$504,G$3)-SUMIFS(Journal!$G$5:$G$504,Journal!$D$5:$D$504,$A25,Journal!$J$5:$J$504,G$3)))</f>
        <v/>
      </c>
      <c r="H25" s="15">
        <f>IF(OR($A25="",$B25="Interne"),"",IF($B25="Produit",SUMIFS(Journal!$G$5:$G$504,Journal!$D$5:$D$504,$A25,Journal!$J$5:$J$504,H$3)-SUMIFS(Journal!$H$5:$H$504,Journal!$D$5:$D$504,$A25,Journal!$J$5:$J$504,H$3),SUMIFS(Journal!$H$5:$H$504,Journal!$D$5:$D$504,$A25,Journal!$J$5:$J$504,H$3)-SUMIFS(Journal!$G$5:$G$504,Journal!$D$5:$D$504,$A25,Journal!$J$5:$J$504,H$3)))</f>
        <v/>
      </c>
      <c r="I25" s="15">
        <f>IF(OR($A25="",$B25="Interne"),"",IF($B25="Produit",SUMIFS(Journal!$G$5:$G$504,Journal!$D$5:$D$504,$A25,Journal!$J$5:$J$504,I$3)-SUMIFS(Journal!$H$5:$H$504,Journal!$D$5:$D$504,$A25,Journal!$J$5:$J$504,I$3),SUMIFS(Journal!$H$5:$H$504,Journal!$D$5:$D$504,$A25,Journal!$J$5:$J$504,I$3)-SUMIFS(Journal!$G$5:$G$504,Journal!$D$5:$D$504,$A25,Journal!$J$5:$J$504,I$3)))</f>
        <v/>
      </c>
      <c r="J25" s="15">
        <f>IF(OR($A25="",$B25="Interne"),"",IF($B25="Produit",SUMIFS(Journal!$G$5:$G$504,Journal!$D$5:$D$504,$A25,Journal!$J$5:$J$504,J$3)-SUMIFS(Journal!$H$5:$H$504,Journal!$D$5:$D$504,$A25,Journal!$J$5:$J$504,J$3),SUMIFS(Journal!$H$5:$H$504,Journal!$D$5:$D$504,$A25,Journal!$J$5:$J$504,J$3)-SUMIFS(Journal!$G$5:$G$504,Journal!$D$5:$D$504,$A25,Journal!$J$5:$J$504,J$3)))</f>
        <v/>
      </c>
      <c r="K25" s="15">
        <f>IF(OR($A25="",$B25="Interne"),"",IF($B25="Produit",SUMIFS(Journal!$G$5:$G$504,Journal!$D$5:$D$504,$A25,Journal!$J$5:$J$504,K$3)-SUMIFS(Journal!$H$5:$H$504,Journal!$D$5:$D$504,$A25,Journal!$J$5:$J$504,K$3),SUMIFS(Journal!$H$5:$H$504,Journal!$D$5:$D$504,$A25,Journal!$J$5:$J$504,K$3)-SUMIFS(Journal!$G$5:$G$504,Journal!$D$5:$D$504,$A25,Journal!$J$5:$J$504,K$3)))</f>
        <v/>
      </c>
      <c r="L25" s="15">
        <f>IF(OR($A25="",$B25="Interne"),"",IF($B25="Produit",SUMIFS(Journal!$G$5:$G$504,Journal!$D$5:$D$504,$A25,Journal!$J$5:$J$504,L$3)-SUMIFS(Journal!$H$5:$H$504,Journal!$D$5:$D$504,$A25,Journal!$J$5:$J$504,L$3),SUMIFS(Journal!$H$5:$H$504,Journal!$D$5:$D$504,$A25,Journal!$J$5:$J$504,L$3)-SUMIFS(Journal!$G$5:$G$504,Journal!$D$5:$D$504,$A25,Journal!$J$5:$J$504,L$3)))</f>
        <v/>
      </c>
      <c r="M25" s="15">
        <f>IF(OR($A25="",$B25="Interne"),"",IF($B25="Produit",SUMIFS(Journal!$G$5:$G$504,Journal!$D$5:$D$504,$A25,Journal!$J$5:$J$504,M$3)-SUMIFS(Journal!$H$5:$H$504,Journal!$D$5:$D$504,$A25,Journal!$J$5:$J$504,M$3),SUMIFS(Journal!$H$5:$H$504,Journal!$D$5:$D$504,$A25,Journal!$J$5:$J$504,M$3)-SUMIFS(Journal!$G$5:$G$504,Journal!$D$5:$D$504,$A25,Journal!$J$5:$J$504,M$3)))</f>
        <v/>
      </c>
      <c r="N25" s="15">
        <f>IF(OR($A25="",$B25="Interne"),"",IF($B25="Produit",SUMIFS(Journal!$G$5:$G$504,Journal!$D$5:$D$504,$A25,Journal!$J$5:$J$504,N$3)-SUMIFS(Journal!$H$5:$H$504,Journal!$D$5:$D$504,$A25,Journal!$J$5:$J$504,N$3),SUMIFS(Journal!$H$5:$H$504,Journal!$D$5:$D$504,$A25,Journal!$J$5:$J$504,N$3)-SUMIFS(Journal!$G$5:$G$504,Journal!$D$5:$D$504,$A25,Journal!$J$5:$J$504,N$3)))</f>
        <v/>
      </c>
      <c r="O25" s="15">
        <f>IF(OR($A25="",$B25="Interne"),"",IF($B25="Produit",SUMIFS(Journal!$G$5:$G$504,Journal!$D$5:$D$504,$A25,Journal!$J$5:$J$504,O$3)-SUMIFS(Journal!$H$5:$H$504,Journal!$D$5:$D$504,$A25,Journal!$J$5:$J$504,O$3),SUMIFS(Journal!$H$5:$H$504,Journal!$D$5:$D$504,$A25,Journal!$J$5:$J$504,O$3)-SUMIFS(Journal!$G$5:$G$504,Journal!$D$5:$D$504,$A25,Journal!$J$5:$J$504,O$3)))</f>
        <v/>
      </c>
      <c r="P25" s="16">
        <f>IF(OR($A25="",$B25="Interne"),"",SUM(D25:O25))</f>
        <v/>
      </c>
    </row>
    <row r="26">
      <c r="A26">
        <f>IF(Paramètres!$E$31="","",Paramètres!$E$31)</f>
        <v/>
      </c>
      <c r="B26">
        <f>IF(Paramètres!$A$31="","",Paramètres!$C$31)</f>
        <v/>
      </c>
      <c r="C26">
        <f>IF(Paramètres!$A$31="","",Paramètres!$D$31)</f>
        <v/>
      </c>
      <c r="D26" s="15">
        <f>IF(OR($A26="",$B26="Interne"),"",IF($B26="Produit",SUMIFS(Journal!$G$5:$G$504,Journal!$D$5:$D$504,$A26,Journal!$J$5:$J$504,D$3)-SUMIFS(Journal!$H$5:$H$504,Journal!$D$5:$D$504,$A26,Journal!$J$5:$J$504,D$3),SUMIFS(Journal!$H$5:$H$504,Journal!$D$5:$D$504,$A26,Journal!$J$5:$J$504,D$3)-SUMIFS(Journal!$G$5:$G$504,Journal!$D$5:$D$504,$A26,Journal!$J$5:$J$504,D$3)))</f>
        <v/>
      </c>
      <c r="E26" s="15">
        <f>IF(OR($A26="",$B26="Interne"),"",IF($B26="Produit",SUMIFS(Journal!$G$5:$G$504,Journal!$D$5:$D$504,$A26,Journal!$J$5:$J$504,E$3)-SUMIFS(Journal!$H$5:$H$504,Journal!$D$5:$D$504,$A26,Journal!$J$5:$J$504,E$3),SUMIFS(Journal!$H$5:$H$504,Journal!$D$5:$D$504,$A26,Journal!$J$5:$J$504,E$3)-SUMIFS(Journal!$G$5:$G$504,Journal!$D$5:$D$504,$A26,Journal!$J$5:$J$504,E$3)))</f>
        <v/>
      </c>
      <c r="F26" s="15">
        <f>IF(OR($A26="",$B26="Interne"),"",IF($B26="Produit",SUMIFS(Journal!$G$5:$G$504,Journal!$D$5:$D$504,$A26,Journal!$J$5:$J$504,F$3)-SUMIFS(Journal!$H$5:$H$504,Journal!$D$5:$D$504,$A26,Journal!$J$5:$J$504,F$3),SUMIFS(Journal!$H$5:$H$504,Journal!$D$5:$D$504,$A26,Journal!$J$5:$J$504,F$3)-SUMIFS(Journal!$G$5:$G$504,Journal!$D$5:$D$504,$A26,Journal!$J$5:$J$504,F$3)))</f>
        <v/>
      </c>
      <c r="G26" s="15">
        <f>IF(OR($A26="",$B26="Interne"),"",IF($B26="Produit",SUMIFS(Journal!$G$5:$G$504,Journal!$D$5:$D$504,$A26,Journal!$J$5:$J$504,G$3)-SUMIFS(Journal!$H$5:$H$504,Journal!$D$5:$D$504,$A26,Journal!$J$5:$J$504,G$3),SUMIFS(Journal!$H$5:$H$504,Journal!$D$5:$D$504,$A26,Journal!$J$5:$J$504,G$3)-SUMIFS(Journal!$G$5:$G$504,Journal!$D$5:$D$504,$A26,Journal!$J$5:$J$504,G$3)))</f>
        <v/>
      </c>
      <c r="H26" s="15">
        <f>IF(OR($A26="",$B26="Interne"),"",IF($B26="Produit",SUMIFS(Journal!$G$5:$G$504,Journal!$D$5:$D$504,$A26,Journal!$J$5:$J$504,H$3)-SUMIFS(Journal!$H$5:$H$504,Journal!$D$5:$D$504,$A26,Journal!$J$5:$J$504,H$3),SUMIFS(Journal!$H$5:$H$504,Journal!$D$5:$D$504,$A26,Journal!$J$5:$J$504,H$3)-SUMIFS(Journal!$G$5:$G$504,Journal!$D$5:$D$504,$A26,Journal!$J$5:$J$504,H$3)))</f>
        <v/>
      </c>
      <c r="I26" s="15">
        <f>IF(OR($A26="",$B26="Interne"),"",IF($B26="Produit",SUMIFS(Journal!$G$5:$G$504,Journal!$D$5:$D$504,$A26,Journal!$J$5:$J$504,I$3)-SUMIFS(Journal!$H$5:$H$504,Journal!$D$5:$D$504,$A26,Journal!$J$5:$J$504,I$3),SUMIFS(Journal!$H$5:$H$504,Journal!$D$5:$D$504,$A26,Journal!$J$5:$J$504,I$3)-SUMIFS(Journal!$G$5:$G$504,Journal!$D$5:$D$504,$A26,Journal!$J$5:$J$504,I$3)))</f>
        <v/>
      </c>
      <c r="J26" s="15">
        <f>IF(OR($A26="",$B26="Interne"),"",IF($B26="Produit",SUMIFS(Journal!$G$5:$G$504,Journal!$D$5:$D$504,$A26,Journal!$J$5:$J$504,J$3)-SUMIFS(Journal!$H$5:$H$504,Journal!$D$5:$D$504,$A26,Journal!$J$5:$J$504,J$3),SUMIFS(Journal!$H$5:$H$504,Journal!$D$5:$D$504,$A26,Journal!$J$5:$J$504,J$3)-SUMIFS(Journal!$G$5:$G$504,Journal!$D$5:$D$504,$A26,Journal!$J$5:$J$504,J$3)))</f>
        <v/>
      </c>
      <c r="K26" s="15">
        <f>IF(OR($A26="",$B26="Interne"),"",IF($B26="Produit",SUMIFS(Journal!$G$5:$G$504,Journal!$D$5:$D$504,$A26,Journal!$J$5:$J$504,K$3)-SUMIFS(Journal!$H$5:$H$504,Journal!$D$5:$D$504,$A26,Journal!$J$5:$J$504,K$3),SUMIFS(Journal!$H$5:$H$504,Journal!$D$5:$D$504,$A26,Journal!$J$5:$J$504,K$3)-SUMIFS(Journal!$G$5:$G$504,Journal!$D$5:$D$504,$A26,Journal!$J$5:$J$504,K$3)))</f>
        <v/>
      </c>
      <c r="L26" s="15">
        <f>IF(OR($A26="",$B26="Interne"),"",IF($B26="Produit",SUMIFS(Journal!$G$5:$G$504,Journal!$D$5:$D$504,$A26,Journal!$J$5:$J$504,L$3)-SUMIFS(Journal!$H$5:$H$504,Journal!$D$5:$D$504,$A26,Journal!$J$5:$J$504,L$3),SUMIFS(Journal!$H$5:$H$504,Journal!$D$5:$D$504,$A26,Journal!$J$5:$J$504,L$3)-SUMIFS(Journal!$G$5:$G$504,Journal!$D$5:$D$504,$A26,Journal!$J$5:$J$504,L$3)))</f>
        <v/>
      </c>
      <c r="M26" s="15">
        <f>IF(OR($A26="",$B26="Interne"),"",IF($B26="Produit",SUMIFS(Journal!$G$5:$G$504,Journal!$D$5:$D$504,$A26,Journal!$J$5:$J$504,M$3)-SUMIFS(Journal!$H$5:$H$504,Journal!$D$5:$D$504,$A26,Journal!$J$5:$J$504,M$3),SUMIFS(Journal!$H$5:$H$504,Journal!$D$5:$D$504,$A26,Journal!$J$5:$J$504,M$3)-SUMIFS(Journal!$G$5:$G$504,Journal!$D$5:$D$504,$A26,Journal!$J$5:$J$504,M$3)))</f>
        <v/>
      </c>
      <c r="N26" s="15">
        <f>IF(OR($A26="",$B26="Interne"),"",IF($B26="Produit",SUMIFS(Journal!$G$5:$G$504,Journal!$D$5:$D$504,$A26,Journal!$J$5:$J$504,N$3)-SUMIFS(Journal!$H$5:$H$504,Journal!$D$5:$D$504,$A26,Journal!$J$5:$J$504,N$3),SUMIFS(Journal!$H$5:$H$504,Journal!$D$5:$D$504,$A26,Journal!$J$5:$J$504,N$3)-SUMIFS(Journal!$G$5:$G$504,Journal!$D$5:$D$504,$A26,Journal!$J$5:$J$504,N$3)))</f>
        <v/>
      </c>
      <c r="O26" s="15">
        <f>IF(OR($A26="",$B26="Interne"),"",IF($B26="Produit",SUMIFS(Journal!$G$5:$G$504,Journal!$D$5:$D$504,$A26,Journal!$J$5:$J$504,O$3)-SUMIFS(Journal!$H$5:$H$504,Journal!$D$5:$D$504,$A26,Journal!$J$5:$J$504,O$3),SUMIFS(Journal!$H$5:$H$504,Journal!$D$5:$D$504,$A26,Journal!$J$5:$J$504,O$3)-SUMIFS(Journal!$G$5:$G$504,Journal!$D$5:$D$504,$A26,Journal!$J$5:$J$504,O$3)))</f>
        <v/>
      </c>
      <c r="P26" s="16">
        <f>IF(OR($A26="",$B26="Interne"),"",SUM(D26:O26))</f>
        <v/>
      </c>
    </row>
    <row r="27">
      <c r="A27">
        <f>IF(Paramètres!$E$32="","",Paramètres!$E$32)</f>
        <v/>
      </c>
      <c r="B27">
        <f>IF(Paramètres!$A$32="","",Paramètres!$C$32)</f>
        <v/>
      </c>
      <c r="C27">
        <f>IF(Paramètres!$A$32="","",Paramètres!$D$32)</f>
        <v/>
      </c>
      <c r="D27" s="15">
        <f>IF(OR($A27="",$B27="Interne"),"",IF($B27="Produit",SUMIFS(Journal!$G$5:$G$504,Journal!$D$5:$D$504,$A27,Journal!$J$5:$J$504,D$3)-SUMIFS(Journal!$H$5:$H$504,Journal!$D$5:$D$504,$A27,Journal!$J$5:$J$504,D$3),SUMIFS(Journal!$H$5:$H$504,Journal!$D$5:$D$504,$A27,Journal!$J$5:$J$504,D$3)-SUMIFS(Journal!$G$5:$G$504,Journal!$D$5:$D$504,$A27,Journal!$J$5:$J$504,D$3)))</f>
        <v/>
      </c>
      <c r="E27" s="15">
        <f>IF(OR($A27="",$B27="Interne"),"",IF($B27="Produit",SUMIFS(Journal!$G$5:$G$504,Journal!$D$5:$D$504,$A27,Journal!$J$5:$J$504,E$3)-SUMIFS(Journal!$H$5:$H$504,Journal!$D$5:$D$504,$A27,Journal!$J$5:$J$504,E$3),SUMIFS(Journal!$H$5:$H$504,Journal!$D$5:$D$504,$A27,Journal!$J$5:$J$504,E$3)-SUMIFS(Journal!$G$5:$G$504,Journal!$D$5:$D$504,$A27,Journal!$J$5:$J$504,E$3)))</f>
        <v/>
      </c>
      <c r="F27" s="15">
        <f>IF(OR($A27="",$B27="Interne"),"",IF($B27="Produit",SUMIFS(Journal!$G$5:$G$504,Journal!$D$5:$D$504,$A27,Journal!$J$5:$J$504,F$3)-SUMIFS(Journal!$H$5:$H$504,Journal!$D$5:$D$504,$A27,Journal!$J$5:$J$504,F$3),SUMIFS(Journal!$H$5:$H$504,Journal!$D$5:$D$504,$A27,Journal!$J$5:$J$504,F$3)-SUMIFS(Journal!$G$5:$G$504,Journal!$D$5:$D$504,$A27,Journal!$J$5:$J$504,F$3)))</f>
        <v/>
      </c>
      <c r="G27" s="15">
        <f>IF(OR($A27="",$B27="Interne"),"",IF($B27="Produit",SUMIFS(Journal!$G$5:$G$504,Journal!$D$5:$D$504,$A27,Journal!$J$5:$J$504,G$3)-SUMIFS(Journal!$H$5:$H$504,Journal!$D$5:$D$504,$A27,Journal!$J$5:$J$504,G$3),SUMIFS(Journal!$H$5:$H$504,Journal!$D$5:$D$504,$A27,Journal!$J$5:$J$504,G$3)-SUMIFS(Journal!$G$5:$G$504,Journal!$D$5:$D$504,$A27,Journal!$J$5:$J$504,G$3)))</f>
        <v/>
      </c>
      <c r="H27" s="15">
        <f>IF(OR($A27="",$B27="Interne"),"",IF($B27="Produit",SUMIFS(Journal!$G$5:$G$504,Journal!$D$5:$D$504,$A27,Journal!$J$5:$J$504,H$3)-SUMIFS(Journal!$H$5:$H$504,Journal!$D$5:$D$504,$A27,Journal!$J$5:$J$504,H$3),SUMIFS(Journal!$H$5:$H$504,Journal!$D$5:$D$504,$A27,Journal!$J$5:$J$504,H$3)-SUMIFS(Journal!$G$5:$G$504,Journal!$D$5:$D$504,$A27,Journal!$J$5:$J$504,H$3)))</f>
        <v/>
      </c>
      <c r="I27" s="15">
        <f>IF(OR($A27="",$B27="Interne"),"",IF($B27="Produit",SUMIFS(Journal!$G$5:$G$504,Journal!$D$5:$D$504,$A27,Journal!$J$5:$J$504,I$3)-SUMIFS(Journal!$H$5:$H$504,Journal!$D$5:$D$504,$A27,Journal!$J$5:$J$504,I$3),SUMIFS(Journal!$H$5:$H$504,Journal!$D$5:$D$504,$A27,Journal!$J$5:$J$504,I$3)-SUMIFS(Journal!$G$5:$G$504,Journal!$D$5:$D$504,$A27,Journal!$J$5:$J$504,I$3)))</f>
        <v/>
      </c>
      <c r="J27" s="15">
        <f>IF(OR($A27="",$B27="Interne"),"",IF($B27="Produit",SUMIFS(Journal!$G$5:$G$504,Journal!$D$5:$D$504,$A27,Journal!$J$5:$J$504,J$3)-SUMIFS(Journal!$H$5:$H$504,Journal!$D$5:$D$504,$A27,Journal!$J$5:$J$504,J$3),SUMIFS(Journal!$H$5:$H$504,Journal!$D$5:$D$504,$A27,Journal!$J$5:$J$504,J$3)-SUMIFS(Journal!$G$5:$G$504,Journal!$D$5:$D$504,$A27,Journal!$J$5:$J$504,J$3)))</f>
        <v/>
      </c>
      <c r="K27" s="15">
        <f>IF(OR($A27="",$B27="Interne"),"",IF($B27="Produit",SUMIFS(Journal!$G$5:$G$504,Journal!$D$5:$D$504,$A27,Journal!$J$5:$J$504,K$3)-SUMIFS(Journal!$H$5:$H$504,Journal!$D$5:$D$504,$A27,Journal!$J$5:$J$504,K$3),SUMIFS(Journal!$H$5:$H$504,Journal!$D$5:$D$504,$A27,Journal!$J$5:$J$504,K$3)-SUMIFS(Journal!$G$5:$G$504,Journal!$D$5:$D$504,$A27,Journal!$J$5:$J$504,K$3)))</f>
        <v/>
      </c>
      <c r="L27" s="15">
        <f>IF(OR($A27="",$B27="Interne"),"",IF($B27="Produit",SUMIFS(Journal!$G$5:$G$504,Journal!$D$5:$D$504,$A27,Journal!$J$5:$J$504,L$3)-SUMIFS(Journal!$H$5:$H$504,Journal!$D$5:$D$504,$A27,Journal!$J$5:$J$504,L$3),SUMIFS(Journal!$H$5:$H$504,Journal!$D$5:$D$504,$A27,Journal!$J$5:$J$504,L$3)-SUMIFS(Journal!$G$5:$G$504,Journal!$D$5:$D$504,$A27,Journal!$J$5:$J$504,L$3)))</f>
        <v/>
      </c>
      <c r="M27" s="15">
        <f>IF(OR($A27="",$B27="Interne"),"",IF($B27="Produit",SUMIFS(Journal!$G$5:$G$504,Journal!$D$5:$D$504,$A27,Journal!$J$5:$J$504,M$3)-SUMIFS(Journal!$H$5:$H$504,Journal!$D$5:$D$504,$A27,Journal!$J$5:$J$504,M$3),SUMIFS(Journal!$H$5:$H$504,Journal!$D$5:$D$504,$A27,Journal!$J$5:$J$504,M$3)-SUMIFS(Journal!$G$5:$G$504,Journal!$D$5:$D$504,$A27,Journal!$J$5:$J$504,M$3)))</f>
        <v/>
      </c>
      <c r="N27" s="15">
        <f>IF(OR($A27="",$B27="Interne"),"",IF($B27="Produit",SUMIFS(Journal!$G$5:$G$504,Journal!$D$5:$D$504,$A27,Journal!$J$5:$J$504,N$3)-SUMIFS(Journal!$H$5:$H$504,Journal!$D$5:$D$504,$A27,Journal!$J$5:$J$504,N$3),SUMIFS(Journal!$H$5:$H$504,Journal!$D$5:$D$504,$A27,Journal!$J$5:$J$504,N$3)-SUMIFS(Journal!$G$5:$G$504,Journal!$D$5:$D$504,$A27,Journal!$J$5:$J$504,N$3)))</f>
        <v/>
      </c>
      <c r="O27" s="15">
        <f>IF(OR($A27="",$B27="Interne"),"",IF($B27="Produit",SUMIFS(Journal!$G$5:$G$504,Journal!$D$5:$D$504,$A27,Journal!$J$5:$J$504,O$3)-SUMIFS(Journal!$H$5:$H$504,Journal!$D$5:$D$504,$A27,Journal!$J$5:$J$504,O$3),SUMIFS(Journal!$H$5:$H$504,Journal!$D$5:$D$504,$A27,Journal!$J$5:$J$504,O$3)-SUMIFS(Journal!$G$5:$G$504,Journal!$D$5:$D$504,$A27,Journal!$J$5:$J$504,O$3)))</f>
        <v/>
      </c>
      <c r="P27" s="16">
        <f>IF(OR($A27="",$B27="Interne"),"",SUM(D27:O27))</f>
        <v/>
      </c>
    </row>
    <row r="28">
      <c r="A28">
        <f>IF(Paramètres!$E$33="","",Paramètres!$E$33)</f>
        <v/>
      </c>
      <c r="B28">
        <f>IF(Paramètres!$A$33="","",Paramètres!$C$33)</f>
        <v/>
      </c>
      <c r="C28">
        <f>IF(Paramètres!$A$33="","",Paramètres!$D$33)</f>
        <v/>
      </c>
      <c r="D28" s="15">
        <f>IF(OR($A28="",$B28="Interne"),"",IF($B28="Produit",SUMIFS(Journal!$G$5:$G$504,Journal!$D$5:$D$504,$A28,Journal!$J$5:$J$504,D$3)-SUMIFS(Journal!$H$5:$H$504,Journal!$D$5:$D$504,$A28,Journal!$J$5:$J$504,D$3),SUMIFS(Journal!$H$5:$H$504,Journal!$D$5:$D$504,$A28,Journal!$J$5:$J$504,D$3)-SUMIFS(Journal!$G$5:$G$504,Journal!$D$5:$D$504,$A28,Journal!$J$5:$J$504,D$3)))</f>
        <v/>
      </c>
      <c r="E28" s="15">
        <f>IF(OR($A28="",$B28="Interne"),"",IF($B28="Produit",SUMIFS(Journal!$G$5:$G$504,Journal!$D$5:$D$504,$A28,Journal!$J$5:$J$504,E$3)-SUMIFS(Journal!$H$5:$H$504,Journal!$D$5:$D$504,$A28,Journal!$J$5:$J$504,E$3),SUMIFS(Journal!$H$5:$H$504,Journal!$D$5:$D$504,$A28,Journal!$J$5:$J$504,E$3)-SUMIFS(Journal!$G$5:$G$504,Journal!$D$5:$D$504,$A28,Journal!$J$5:$J$504,E$3)))</f>
        <v/>
      </c>
      <c r="F28" s="15">
        <f>IF(OR($A28="",$B28="Interne"),"",IF($B28="Produit",SUMIFS(Journal!$G$5:$G$504,Journal!$D$5:$D$504,$A28,Journal!$J$5:$J$504,F$3)-SUMIFS(Journal!$H$5:$H$504,Journal!$D$5:$D$504,$A28,Journal!$J$5:$J$504,F$3),SUMIFS(Journal!$H$5:$H$504,Journal!$D$5:$D$504,$A28,Journal!$J$5:$J$504,F$3)-SUMIFS(Journal!$G$5:$G$504,Journal!$D$5:$D$504,$A28,Journal!$J$5:$J$504,F$3)))</f>
        <v/>
      </c>
      <c r="G28" s="15">
        <f>IF(OR($A28="",$B28="Interne"),"",IF($B28="Produit",SUMIFS(Journal!$G$5:$G$504,Journal!$D$5:$D$504,$A28,Journal!$J$5:$J$504,G$3)-SUMIFS(Journal!$H$5:$H$504,Journal!$D$5:$D$504,$A28,Journal!$J$5:$J$504,G$3),SUMIFS(Journal!$H$5:$H$504,Journal!$D$5:$D$504,$A28,Journal!$J$5:$J$504,G$3)-SUMIFS(Journal!$G$5:$G$504,Journal!$D$5:$D$504,$A28,Journal!$J$5:$J$504,G$3)))</f>
        <v/>
      </c>
      <c r="H28" s="15">
        <f>IF(OR($A28="",$B28="Interne"),"",IF($B28="Produit",SUMIFS(Journal!$G$5:$G$504,Journal!$D$5:$D$504,$A28,Journal!$J$5:$J$504,H$3)-SUMIFS(Journal!$H$5:$H$504,Journal!$D$5:$D$504,$A28,Journal!$J$5:$J$504,H$3),SUMIFS(Journal!$H$5:$H$504,Journal!$D$5:$D$504,$A28,Journal!$J$5:$J$504,H$3)-SUMIFS(Journal!$G$5:$G$504,Journal!$D$5:$D$504,$A28,Journal!$J$5:$J$504,H$3)))</f>
        <v/>
      </c>
      <c r="I28" s="15">
        <f>IF(OR($A28="",$B28="Interne"),"",IF($B28="Produit",SUMIFS(Journal!$G$5:$G$504,Journal!$D$5:$D$504,$A28,Journal!$J$5:$J$504,I$3)-SUMIFS(Journal!$H$5:$H$504,Journal!$D$5:$D$504,$A28,Journal!$J$5:$J$504,I$3),SUMIFS(Journal!$H$5:$H$504,Journal!$D$5:$D$504,$A28,Journal!$J$5:$J$504,I$3)-SUMIFS(Journal!$G$5:$G$504,Journal!$D$5:$D$504,$A28,Journal!$J$5:$J$504,I$3)))</f>
        <v/>
      </c>
      <c r="J28" s="15">
        <f>IF(OR($A28="",$B28="Interne"),"",IF($B28="Produit",SUMIFS(Journal!$G$5:$G$504,Journal!$D$5:$D$504,$A28,Journal!$J$5:$J$504,J$3)-SUMIFS(Journal!$H$5:$H$504,Journal!$D$5:$D$504,$A28,Journal!$J$5:$J$504,J$3),SUMIFS(Journal!$H$5:$H$504,Journal!$D$5:$D$504,$A28,Journal!$J$5:$J$504,J$3)-SUMIFS(Journal!$G$5:$G$504,Journal!$D$5:$D$504,$A28,Journal!$J$5:$J$504,J$3)))</f>
        <v/>
      </c>
      <c r="K28" s="15">
        <f>IF(OR($A28="",$B28="Interne"),"",IF($B28="Produit",SUMIFS(Journal!$G$5:$G$504,Journal!$D$5:$D$504,$A28,Journal!$J$5:$J$504,K$3)-SUMIFS(Journal!$H$5:$H$504,Journal!$D$5:$D$504,$A28,Journal!$J$5:$J$504,K$3),SUMIFS(Journal!$H$5:$H$504,Journal!$D$5:$D$504,$A28,Journal!$J$5:$J$504,K$3)-SUMIFS(Journal!$G$5:$G$504,Journal!$D$5:$D$504,$A28,Journal!$J$5:$J$504,K$3)))</f>
        <v/>
      </c>
      <c r="L28" s="15">
        <f>IF(OR($A28="",$B28="Interne"),"",IF($B28="Produit",SUMIFS(Journal!$G$5:$G$504,Journal!$D$5:$D$504,$A28,Journal!$J$5:$J$504,L$3)-SUMIFS(Journal!$H$5:$H$504,Journal!$D$5:$D$504,$A28,Journal!$J$5:$J$504,L$3),SUMIFS(Journal!$H$5:$H$504,Journal!$D$5:$D$504,$A28,Journal!$J$5:$J$504,L$3)-SUMIFS(Journal!$G$5:$G$504,Journal!$D$5:$D$504,$A28,Journal!$J$5:$J$504,L$3)))</f>
        <v/>
      </c>
      <c r="M28" s="15">
        <f>IF(OR($A28="",$B28="Interne"),"",IF($B28="Produit",SUMIFS(Journal!$G$5:$G$504,Journal!$D$5:$D$504,$A28,Journal!$J$5:$J$504,M$3)-SUMIFS(Journal!$H$5:$H$504,Journal!$D$5:$D$504,$A28,Journal!$J$5:$J$504,M$3),SUMIFS(Journal!$H$5:$H$504,Journal!$D$5:$D$504,$A28,Journal!$J$5:$J$504,M$3)-SUMIFS(Journal!$G$5:$G$504,Journal!$D$5:$D$504,$A28,Journal!$J$5:$J$504,M$3)))</f>
        <v/>
      </c>
      <c r="N28" s="15">
        <f>IF(OR($A28="",$B28="Interne"),"",IF($B28="Produit",SUMIFS(Journal!$G$5:$G$504,Journal!$D$5:$D$504,$A28,Journal!$J$5:$J$504,N$3)-SUMIFS(Journal!$H$5:$H$504,Journal!$D$5:$D$504,$A28,Journal!$J$5:$J$504,N$3),SUMIFS(Journal!$H$5:$H$504,Journal!$D$5:$D$504,$A28,Journal!$J$5:$J$504,N$3)-SUMIFS(Journal!$G$5:$G$504,Journal!$D$5:$D$504,$A28,Journal!$J$5:$J$504,N$3)))</f>
        <v/>
      </c>
      <c r="O28" s="15">
        <f>IF(OR($A28="",$B28="Interne"),"",IF($B28="Produit",SUMIFS(Journal!$G$5:$G$504,Journal!$D$5:$D$504,$A28,Journal!$J$5:$J$504,O$3)-SUMIFS(Journal!$H$5:$H$504,Journal!$D$5:$D$504,$A28,Journal!$J$5:$J$504,O$3),SUMIFS(Journal!$H$5:$H$504,Journal!$D$5:$D$504,$A28,Journal!$J$5:$J$504,O$3)-SUMIFS(Journal!$G$5:$G$504,Journal!$D$5:$D$504,$A28,Journal!$J$5:$J$504,O$3)))</f>
        <v/>
      </c>
      <c r="P28" s="16">
        <f>IF(OR($A28="",$B28="Interne"),"",SUM(D28:O28))</f>
        <v/>
      </c>
    </row>
    <row r="29">
      <c r="A29">
        <f>IF(Paramètres!$E$34="","",Paramètres!$E$34)</f>
        <v/>
      </c>
      <c r="B29">
        <f>IF(Paramètres!$A$34="","",Paramètres!$C$34)</f>
        <v/>
      </c>
      <c r="C29">
        <f>IF(Paramètres!$A$34="","",Paramètres!$D$34)</f>
        <v/>
      </c>
      <c r="D29" s="15">
        <f>IF(OR($A29="",$B29="Interne"),"",IF($B29="Produit",SUMIFS(Journal!$G$5:$G$504,Journal!$D$5:$D$504,$A29,Journal!$J$5:$J$504,D$3)-SUMIFS(Journal!$H$5:$H$504,Journal!$D$5:$D$504,$A29,Journal!$J$5:$J$504,D$3),SUMIFS(Journal!$H$5:$H$504,Journal!$D$5:$D$504,$A29,Journal!$J$5:$J$504,D$3)-SUMIFS(Journal!$G$5:$G$504,Journal!$D$5:$D$504,$A29,Journal!$J$5:$J$504,D$3)))</f>
        <v/>
      </c>
      <c r="E29" s="15">
        <f>IF(OR($A29="",$B29="Interne"),"",IF($B29="Produit",SUMIFS(Journal!$G$5:$G$504,Journal!$D$5:$D$504,$A29,Journal!$J$5:$J$504,E$3)-SUMIFS(Journal!$H$5:$H$504,Journal!$D$5:$D$504,$A29,Journal!$J$5:$J$504,E$3),SUMIFS(Journal!$H$5:$H$504,Journal!$D$5:$D$504,$A29,Journal!$J$5:$J$504,E$3)-SUMIFS(Journal!$G$5:$G$504,Journal!$D$5:$D$504,$A29,Journal!$J$5:$J$504,E$3)))</f>
        <v/>
      </c>
      <c r="F29" s="15">
        <f>IF(OR($A29="",$B29="Interne"),"",IF($B29="Produit",SUMIFS(Journal!$G$5:$G$504,Journal!$D$5:$D$504,$A29,Journal!$J$5:$J$504,F$3)-SUMIFS(Journal!$H$5:$H$504,Journal!$D$5:$D$504,$A29,Journal!$J$5:$J$504,F$3),SUMIFS(Journal!$H$5:$H$504,Journal!$D$5:$D$504,$A29,Journal!$J$5:$J$504,F$3)-SUMIFS(Journal!$G$5:$G$504,Journal!$D$5:$D$504,$A29,Journal!$J$5:$J$504,F$3)))</f>
        <v/>
      </c>
      <c r="G29" s="15">
        <f>IF(OR($A29="",$B29="Interne"),"",IF($B29="Produit",SUMIFS(Journal!$G$5:$G$504,Journal!$D$5:$D$504,$A29,Journal!$J$5:$J$504,G$3)-SUMIFS(Journal!$H$5:$H$504,Journal!$D$5:$D$504,$A29,Journal!$J$5:$J$504,G$3),SUMIFS(Journal!$H$5:$H$504,Journal!$D$5:$D$504,$A29,Journal!$J$5:$J$504,G$3)-SUMIFS(Journal!$G$5:$G$504,Journal!$D$5:$D$504,$A29,Journal!$J$5:$J$504,G$3)))</f>
        <v/>
      </c>
      <c r="H29" s="15">
        <f>IF(OR($A29="",$B29="Interne"),"",IF($B29="Produit",SUMIFS(Journal!$G$5:$G$504,Journal!$D$5:$D$504,$A29,Journal!$J$5:$J$504,H$3)-SUMIFS(Journal!$H$5:$H$504,Journal!$D$5:$D$504,$A29,Journal!$J$5:$J$504,H$3),SUMIFS(Journal!$H$5:$H$504,Journal!$D$5:$D$504,$A29,Journal!$J$5:$J$504,H$3)-SUMIFS(Journal!$G$5:$G$504,Journal!$D$5:$D$504,$A29,Journal!$J$5:$J$504,H$3)))</f>
        <v/>
      </c>
      <c r="I29" s="15">
        <f>IF(OR($A29="",$B29="Interne"),"",IF($B29="Produit",SUMIFS(Journal!$G$5:$G$504,Journal!$D$5:$D$504,$A29,Journal!$J$5:$J$504,I$3)-SUMIFS(Journal!$H$5:$H$504,Journal!$D$5:$D$504,$A29,Journal!$J$5:$J$504,I$3),SUMIFS(Journal!$H$5:$H$504,Journal!$D$5:$D$504,$A29,Journal!$J$5:$J$504,I$3)-SUMIFS(Journal!$G$5:$G$504,Journal!$D$5:$D$504,$A29,Journal!$J$5:$J$504,I$3)))</f>
        <v/>
      </c>
      <c r="J29" s="15">
        <f>IF(OR($A29="",$B29="Interne"),"",IF($B29="Produit",SUMIFS(Journal!$G$5:$G$504,Journal!$D$5:$D$504,$A29,Journal!$J$5:$J$504,J$3)-SUMIFS(Journal!$H$5:$H$504,Journal!$D$5:$D$504,$A29,Journal!$J$5:$J$504,J$3),SUMIFS(Journal!$H$5:$H$504,Journal!$D$5:$D$504,$A29,Journal!$J$5:$J$504,J$3)-SUMIFS(Journal!$G$5:$G$504,Journal!$D$5:$D$504,$A29,Journal!$J$5:$J$504,J$3)))</f>
        <v/>
      </c>
      <c r="K29" s="15">
        <f>IF(OR($A29="",$B29="Interne"),"",IF($B29="Produit",SUMIFS(Journal!$G$5:$G$504,Journal!$D$5:$D$504,$A29,Journal!$J$5:$J$504,K$3)-SUMIFS(Journal!$H$5:$H$504,Journal!$D$5:$D$504,$A29,Journal!$J$5:$J$504,K$3),SUMIFS(Journal!$H$5:$H$504,Journal!$D$5:$D$504,$A29,Journal!$J$5:$J$504,K$3)-SUMIFS(Journal!$G$5:$G$504,Journal!$D$5:$D$504,$A29,Journal!$J$5:$J$504,K$3)))</f>
        <v/>
      </c>
      <c r="L29" s="15">
        <f>IF(OR($A29="",$B29="Interne"),"",IF($B29="Produit",SUMIFS(Journal!$G$5:$G$504,Journal!$D$5:$D$504,$A29,Journal!$J$5:$J$504,L$3)-SUMIFS(Journal!$H$5:$H$504,Journal!$D$5:$D$504,$A29,Journal!$J$5:$J$504,L$3),SUMIFS(Journal!$H$5:$H$504,Journal!$D$5:$D$504,$A29,Journal!$J$5:$J$504,L$3)-SUMIFS(Journal!$G$5:$G$504,Journal!$D$5:$D$504,$A29,Journal!$J$5:$J$504,L$3)))</f>
        <v/>
      </c>
      <c r="M29" s="15">
        <f>IF(OR($A29="",$B29="Interne"),"",IF($B29="Produit",SUMIFS(Journal!$G$5:$G$504,Journal!$D$5:$D$504,$A29,Journal!$J$5:$J$504,M$3)-SUMIFS(Journal!$H$5:$H$504,Journal!$D$5:$D$504,$A29,Journal!$J$5:$J$504,M$3),SUMIFS(Journal!$H$5:$H$504,Journal!$D$5:$D$504,$A29,Journal!$J$5:$J$504,M$3)-SUMIFS(Journal!$G$5:$G$504,Journal!$D$5:$D$504,$A29,Journal!$J$5:$J$504,M$3)))</f>
        <v/>
      </c>
      <c r="N29" s="15">
        <f>IF(OR($A29="",$B29="Interne"),"",IF($B29="Produit",SUMIFS(Journal!$G$5:$G$504,Journal!$D$5:$D$504,$A29,Journal!$J$5:$J$504,N$3)-SUMIFS(Journal!$H$5:$H$504,Journal!$D$5:$D$504,$A29,Journal!$J$5:$J$504,N$3),SUMIFS(Journal!$H$5:$H$504,Journal!$D$5:$D$504,$A29,Journal!$J$5:$J$504,N$3)-SUMIFS(Journal!$G$5:$G$504,Journal!$D$5:$D$504,$A29,Journal!$J$5:$J$504,N$3)))</f>
        <v/>
      </c>
      <c r="O29" s="15">
        <f>IF(OR($A29="",$B29="Interne"),"",IF($B29="Produit",SUMIFS(Journal!$G$5:$G$504,Journal!$D$5:$D$504,$A29,Journal!$J$5:$J$504,O$3)-SUMIFS(Journal!$H$5:$H$504,Journal!$D$5:$D$504,$A29,Journal!$J$5:$J$504,O$3),SUMIFS(Journal!$H$5:$H$504,Journal!$D$5:$D$504,$A29,Journal!$J$5:$J$504,O$3)-SUMIFS(Journal!$G$5:$G$504,Journal!$D$5:$D$504,$A29,Journal!$J$5:$J$504,O$3)))</f>
        <v/>
      </c>
      <c r="P29" s="16">
        <f>IF(OR($A29="",$B29="Interne"),"",SUM(D29:O29))</f>
        <v/>
      </c>
    </row>
    <row r="30">
      <c r="A30">
        <f>IF(Paramètres!$E$35="","",Paramètres!$E$35)</f>
        <v/>
      </c>
      <c r="B30">
        <f>IF(Paramètres!$A$35="","",Paramètres!$C$35)</f>
        <v/>
      </c>
      <c r="C30">
        <f>IF(Paramètres!$A$35="","",Paramètres!$D$35)</f>
        <v/>
      </c>
      <c r="D30" s="15">
        <f>IF(OR($A30="",$B30="Interne"),"",IF($B30="Produit",SUMIFS(Journal!$G$5:$G$504,Journal!$D$5:$D$504,$A30,Journal!$J$5:$J$504,D$3)-SUMIFS(Journal!$H$5:$H$504,Journal!$D$5:$D$504,$A30,Journal!$J$5:$J$504,D$3),SUMIFS(Journal!$H$5:$H$504,Journal!$D$5:$D$504,$A30,Journal!$J$5:$J$504,D$3)-SUMIFS(Journal!$G$5:$G$504,Journal!$D$5:$D$504,$A30,Journal!$J$5:$J$504,D$3)))</f>
        <v/>
      </c>
      <c r="E30" s="15">
        <f>IF(OR($A30="",$B30="Interne"),"",IF($B30="Produit",SUMIFS(Journal!$G$5:$G$504,Journal!$D$5:$D$504,$A30,Journal!$J$5:$J$504,E$3)-SUMIFS(Journal!$H$5:$H$504,Journal!$D$5:$D$504,$A30,Journal!$J$5:$J$504,E$3),SUMIFS(Journal!$H$5:$H$504,Journal!$D$5:$D$504,$A30,Journal!$J$5:$J$504,E$3)-SUMIFS(Journal!$G$5:$G$504,Journal!$D$5:$D$504,$A30,Journal!$J$5:$J$504,E$3)))</f>
        <v/>
      </c>
      <c r="F30" s="15">
        <f>IF(OR($A30="",$B30="Interne"),"",IF($B30="Produit",SUMIFS(Journal!$G$5:$G$504,Journal!$D$5:$D$504,$A30,Journal!$J$5:$J$504,F$3)-SUMIFS(Journal!$H$5:$H$504,Journal!$D$5:$D$504,$A30,Journal!$J$5:$J$504,F$3),SUMIFS(Journal!$H$5:$H$504,Journal!$D$5:$D$504,$A30,Journal!$J$5:$J$504,F$3)-SUMIFS(Journal!$G$5:$G$504,Journal!$D$5:$D$504,$A30,Journal!$J$5:$J$504,F$3)))</f>
        <v/>
      </c>
      <c r="G30" s="15">
        <f>IF(OR($A30="",$B30="Interne"),"",IF($B30="Produit",SUMIFS(Journal!$G$5:$G$504,Journal!$D$5:$D$504,$A30,Journal!$J$5:$J$504,G$3)-SUMIFS(Journal!$H$5:$H$504,Journal!$D$5:$D$504,$A30,Journal!$J$5:$J$504,G$3),SUMIFS(Journal!$H$5:$H$504,Journal!$D$5:$D$504,$A30,Journal!$J$5:$J$504,G$3)-SUMIFS(Journal!$G$5:$G$504,Journal!$D$5:$D$504,$A30,Journal!$J$5:$J$504,G$3)))</f>
        <v/>
      </c>
      <c r="H30" s="15">
        <f>IF(OR($A30="",$B30="Interne"),"",IF($B30="Produit",SUMIFS(Journal!$G$5:$G$504,Journal!$D$5:$D$504,$A30,Journal!$J$5:$J$504,H$3)-SUMIFS(Journal!$H$5:$H$504,Journal!$D$5:$D$504,$A30,Journal!$J$5:$J$504,H$3),SUMIFS(Journal!$H$5:$H$504,Journal!$D$5:$D$504,$A30,Journal!$J$5:$J$504,H$3)-SUMIFS(Journal!$G$5:$G$504,Journal!$D$5:$D$504,$A30,Journal!$J$5:$J$504,H$3)))</f>
        <v/>
      </c>
      <c r="I30" s="15">
        <f>IF(OR($A30="",$B30="Interne"),"",IF($B30="Produit",SUMIFS(Journal!$G$5:$G$504,Journal!$D$5:$D$504,$A30,Journal!$J$5:$J$504,I$3)-SUMIFS(Journal!$H$5:$H$504,Journal!$D$5:$D$504,$A30,Journal!$J$5:$J$504,I$3),SUMIFS(Journal!$H$5:$H$504,Journal!$D$5:$D$504,$A30,Journal!$J$5:$J$504,I$3)-SUMIFS(Journal!$G$5:$G$504,Journal!$D$5:$D$504,$A30,Journal!$J$5:$J$504,I$3)))</f>
        <v/>
      </c>
      <c r="J30" s="15">
        <f>IF(OR($A30="",$B30="Interne"),"",IF($B30="Produit",SUMIFS(Journal!$G$5:$G$504,Journal!$D$5:$D$504,$A30,Journal!$J$5:$J$504,J$3)-SUMIFS(Journal!$H$5:$H$504,Journal!$D$5:$D$504,$A30,Journal!$J$5:$J$504,J$3),SUMIFS(Journal!$H$5:$H$504,Journal!$D$5:$D$504,$A30,Journal!$J$5:$J$504,J$3)-SUMIFS(Journal!$G$5:$G$504,Journal!$D$5:$D$504,$A30,Journal!$J$5:$J$504,J$3)))</f>
        <v/>
      </c>
      <c r="K30" s="15">
        <f>IF(OR($A30="",$B30="Interne"),"",IF($B30="Produit",SUMIFS(Journal!$G$5:$G$504,Journal!$D$5:$D$504,$A30,Journal!$J$5:$J$504,K$3)-SUMIFS(Journal!$H$5:$H$504,Journal!$D$5:$D$504,$A30,Journal!$J$5:$J$504,K$3),SUMIFS(Journal!$H$5:$H$504,Journal!$D$5:$D$504,$A30,Journal!$J$5:$J$504,K$3)-SUMIFS(Journal!$G$5:$G$504,Journal!$D$5:$D$504,$A30,Journal!$J$5:$J$504,K$3)))</f>
        <v/>
      </c>
      <c r="L30" s="15">
        <f>IF(OR($A30="",$B30="Interne"),"",IF($B30="Produit",SUMIFS(Journal!$G$5:$G$504,Journal!$D$5:$D$504,$A30,Journal!$J$5:$J$504,L$3)-SUMIFS(Journal!$H$5:$H$504,Journal!$D$5:$D$504,$A30,Journal!$J$5:$J$504,L$3),SUMIFS(Journal!$H$5:$H$504,Journal!$D$5:$D$504,$A30,Journal!$J$5:$J$504,L$3)-SUMIFS(Journal!$G$5:$G$504,Journal!$D$5:$D$504,$A30,Journal!$J$5:$J$504,L$3)))</f>
        <v/>
      </c>
      <c r="M30" s="15">
        <f>IF(OR($A30="",$B30="Interne"),"",IF($B30="Produit",SUMIFS(Journal!$G$5:$G$504,Journal!$D$5:$D$504,$A30,Journal!$J$5:$J$504,M$3)-SUMIFS(Journal!$H$5:$H$504,Journal!$D$5:$D$504,$A30,Journal!$J$5:$J$504,M$3),SUMIFS(Journal!$H$5:$H$504,Journal!$D$5:$D$504,$A30,Journal!$J$5:$J$504,M$3)-SUMIFS(Journal!$G$5:$G$504,Journal!$D$5:$D$504,$A30,Journal!$J$5:$J$504,M$3)))</f>
        <v/>
      </c>
      <c r="N30" s="15">
        <f>IF(OR($A30="",$B30="Interne"),"",IF($B30="Produit",SUMIFS(Journal!$G$5:$G$504,Journal!$D$5:$D$504,$A30,Journal!$J$5:$J$504,N$3)-SUMIFS(Journal!$H$5:$H$504,Journal!$D$5:$D$504,$A30,Journal!$J$5:$J$504,N$3),SUMIFS(Journal!$H$5:$H$504,Journal!$D$5:$D$504,$A30,Journal!$J$5:$J$504,N$3)-SUMIFS(Journal!$G$5:$G$504,Journal!$D$5:$D$504,$A30,Journal!$J$5:$J$504,N$3)))</f>
        <v/>
      </c>
      <c r="O30" s="15">
        <f>IF(OR($A30="",$B30="Interne"),"",IF($B30="Produit",SUMIFS(Journal!$G$5:$G$504,Journal!$D$5:$D$504,$A30,Journal!$J$5:$J$504,O$3)-SUMIFS(Journal!$H$5:$H$504,Journal!$D$5:$D$504,$A30,Journal!$J$5:$J$504,O$3),SUMIFS(Journal!$H$5:$H$504,Journal!$D$5:$D$504,$A30,Journal!$J$5:$J$504,O$3)-SUMIFS(Journal!$G$5:$G$504,Journal!$D$5:$D$504,$A30,Journal!$J$5:$J$504,O$3)))</f>
        <v/>
      </c>
      <c r="P30" s="16">
        <f>IF(OR($A30="",$B30="Interne"),"",SUM(D30:O30))</f>
        <v/>
      </c>
    </row>
    <row r="31">
      <c r="A31">
        <f>IF(Paramètres!$E$36="","",Paramètres!$E$36)</f>
        <v/>
      </c>
      <c r="B31">
        <f>IF(Paramètres!$A$36="","",Paramètres!$C$36)</f>
        <v/>
      </c>
      <c r="C31">
        <f>IF(Paramètres!$A$36="","",Paramètres!$D$36)</f>
        <v/>
      </c>
      <c r="D31" s="15">
        <f>IF(OR($A31="",$B31="Interne"),"",IF($B31="Produit",SUMIFS(Journal!$G$5:$G$504,Journal!$D$5:$D$504,$A31,Journal!$J$5:$J$504,D$3)-SUMIFS(Journal!$H$5:$H$504,Journal!$D$5:$D$504,$A31,Journal!$J$5:$J$504,D$3),SUMIFS(Journal!$H$5:$H$504,Journal!$D$5:$D$504,$A31,Journal!$J$5:$J$504,D$3)-SUMIFS(Journal!$G$5:$G$504,Journal!$D$5:$D$504,$A31,Journal!$J$5:$J$504,D$3)))</f>
        <v/>
      </c>
      <c r="E31" s="15">
        <f>IF(OR($A31="",$B31="Interne"),"",IF($B31="Produit",SUMIFS(Journal!$G$5:$G$504,Journal!$D$5:$D$504,$A31,Journal!$J$5:$J$504,E$3)-SUMIFS(Journal!$H$5:$H$504,Journal!$D$5:$D$504,$A31,Journal!$J$5:$J$504,E$3),SUMIFS(Journal!$H$5:$H$504,Journal!$D$5:$D$504,$A31,Journal!$J$5:$J$504,E$3)-SUMIFS(Journal!$G$5:$G$504,Journal!$D$5:$D$504,$A31,Journal!$J$5:$J$504,E$3)))</f>
        <v/>
      </c>
      <c r="F31" s="15">
        <f>IF(OR($A31="",$B31="Interne"),"",IF($B31="Produit",SUMIFS(Journal!$G$5:$G$504,Journal!$D$5:$D$504,$A31,Journal!$J$5:$J$504,F$3)-SUMIFS(Journal!$H$5:$H$504,Journal!$D$5:$D$504,$A31,Journal!$J$5:$J$504,F$3),SUMIFS(Journal!$H$5:$H$504,Journal!$D$5:$D$504,$A31,Journal!$J$5:$J$504,F$3)-SUMIFS(Journal!$G$5:$G$504,Journal!$D$5:$D$504,$A31,Journal!$J$5:$J$504,F$3)))</f>
        <v/>
      </c>
      <c r="G31" s="15">
        <f>IF(OR($A31="",$B31="Interne"),"",IF($B31="Produit",SUMIFS(Journal!$G$5:$G$504,Journal!$D$5:$D$504,$A31,Journal!$J$5:$J$504,G$3)-SUMIFS(Journal!$H$5:$H$504,Journal!$D$5:$D$504,$A31,Journal!$J$5:$J$504,G$3),SUMIFS(Journal!$H$5:$H$504,Journal!$D$5:$D$504,$A31,Journal!$J$5:$J$504,G$3)-SUMIFS(Journal!$G$5:$G$504,Journal!$D$5:$D$504,$A31,Journal!$J$5:$J$504,G$3)))</f>
        <v/>
      </c>
      <c r="H31" s="15">
        <f>IF(OR($A31="",$B31="Interne"),"",IF($B31="Produit",SUMIFS(Journal!$G$5:$G$504,Journal!$D$5:$D$504,$A31,Journal!$J$5:$J$504,H$3)-SUMIFS(Journal!$H$5:$H$504,Journal!$D$5:$D$504,$A31,Journal!$J$5:$J$504,H$3),SUMIFS(Journal!$H$5:$H$504,Journal!$D$5:$D$504,$A31,Journal!$J$5:$J$504,H$3)-SUMIFS(Journal!$G$5:$G$504,Journal!$D$5:$D$504,$A31,Journal!$J$5:$J$504,H$3)))</f>
        <v/>
      </c>
      <c r="I31" s="15">
        <f>IF(OR($A31="",$B31="Interne"),"",IF($B31="Produit",SUMIFS(Journal!$G$5:$G$504,Journal!$D$5:$D$504,$A31,Journal!$J$5:$J$504,I$3)-SUMIFS(Journal!$H$5:$H$504,Journal!$D$5:$D$504,$A31,Journal!$J$5:$J$504,I$3),SUMIFS(Journal!$H$5:$H$504,Journal!$D$5:$D$504,$A31,Journal!$J$5:$J$504,I$3)-SUMIFS(Journal!$G$5:$G$504,Journal!$D$5:$D$504,$A31,Journal!$J$5:$J$504,I$3)))</f>
        <v/>
      </c>
      <c r="J31" s="15">
        <f>IF(OR($A31="",$B31="Interne"),"",IF($B31="Produit",SUMIFS(Journal!$G$5:$G$504,Journal!$D$5:$D$504,$A31,Journal!$J$5:$J$504,J$3)-SUMIFS(Journal!$H$5:$H$504,Journal!$D$5:$D$504,$A31,Journal!$J$5:$J$504,J$3),SUMIFS(Journal!$H$5:$H$504,Journal!$D$5:$D$504,$A31,Journal!$J$5:$J$504,J$3)-SUMIFS(Journal!$G$5:$G$504,Journal!$D$5:$D$504,$A31,Journal!$J$5:$J$504,J$3)))</f>
        <v/>
      </c>
      <c r="K31" s="15">
        <f>IF(OR($A31="",$B31="Interne"),"",IF($B31="Produit",SUMIFS(Journal!$G$5:$G$504,Journal!$D$5:$D$504,$A31,Journal!$J$5:$J$504,K$3)-SUMIFS(Journal!$H$5:$H$504,Journal!$D$5:$D$504,$A31,Journal!$J$5:$J$504,K$3),SUMIFS(Journal!$H$5:$H$504,Journal!$D$5:$D$504,$A31,Journal!$J$5:$J$504,K$3)-SUMIFS(Journal!$G$5:$G$504,Journal!$D$5:$D$504,$A31,Journal!$J$5:$J$504,K$3)))</f>
        <v/>
      </c>
      <c r="L31" s="15">
        <f>IF(OR($A31="",$B31="Interne"),"",IF($B31="Produit",SUMIFS(Journal!$G$5:$G$504,Journal!$D$5:$D$504,$A31,Journal!$J$5:$J$504,L$3)-SUMIFS(Journal!$H$5:$H$504,Journal!$D$5:$D$504,$A31,Journal!$J$5:$J$504,L$3),SUMIFS(Journal!$H$5:$H$504,Journal!$D$5:$D$504,$A31,Journal!$J$5:$J$504,L$3)-SUMIFS(Journal!$G$5:$G$504,Journal!$D$5:$D$504,$A31,Journal!$J$5:$J$504,L$3)))</f>
        <v/>
      </c>
      <c r="M31" s="15">
        <f>IF(OR($A31="",$B31="Interne"),"",IF($B31="Produit",SUMIFS(Journal!$G$5:$G$504,Journal!$D$5:$D$504,$A31,Journal!$J$5:$J$504,M$3)-SUMIFS(Journal!$H$5:$H$504,Journal!$D$5:$D$504,$A31,Journal!$J$5:$J$504,M$3),SUMIFS(Journal!$H$5:$H$504,Journal!$D$5:$D$504,$A31,Journal!$J$5:$J$504,M$3)-SUMIFS(Journal!$G$5:$G$504,Journal!$D$5:$D$504,$A31,Journal!$J$5:$J$504,M$3)))</f>
        <v/>
      </c>
      <c r="N31" s="15">
        <f>IF(OR($A31="",$B31="Interne"),"",IF($B31="Produit",SUMIFS(Journal!$G$5:$G$504,Journal!$D$5:$D$504,$A31,Journal!$J$5:$J$504,N$3)-SUMIFS(Journal!$H$5:$H$504,Journal!$D$5:$D$504,$A31,Journal!$J$5:$J$504,N$3),SUMIFS(Journal!$H$5:$H$504,Journal!$D$5:$D$504,$A31,Journal!$J$5:$J$504,N$3)-SUMIFS(Journal!$G$5:$G$504,Journal!$D$5:$D$504,$A31,Journal!$J$5:$J$504,N$3)))</f>
        <v/>
      </c>
      <c r="O31" s="15">
        <f>IF(OR($A31="",$B31="Interne"),"",IF($B31="Produit",SUMIFS(Journal!$G$5:$G$504,Journal!$D$5:$D$504,$A31,Journal!$J$5:$J$504,O$3)-SUMIFS(Journal!$H$5:$H$504,Journal!$D$5:$D$504,$A31,Journal!$J$5:$J$504,O$3),SUMIFS(Journal!$H$5:$H$504,Journal!$D$5:$D$504,$A31,Journal!$J$5:$J$504,O$3)-SUMIFS(Journal!$G$5:$G$504,Journal!$D$5:$D$504,$A31,Journal!$J$5:$J$504,O$3)))</f>
        <v/>
      </c>
      <c r="P31" s="16">
        <f>IF(OR($A31="",$B31="Interne"),"",SUM(D31:O31))</f>
        <v/>
      </c>
    </row>
    <row r="32">
      <c r="A32">
        <f>IF(Paramètres!$E$37="","",Paramètres!$E$37)</f>
        <v/>
      </c>
      <c r="B32">
        <f>IF(Paramètres!$A$37="","",Paramètres!$C$37)</f>
        <v/>
      </c>
      <c r="C32">
        <f>IF(Paramètres!$A$37="","",Paramètres!$D$37)</f>
        <v/>
      </c>
      <c r="D32" s="15">
        <f>IF(OR($A32="",$B32="Interne"),"",IF($B32="Produit",SUMIFS(Journal!$G$5:$G$504,Journal!$D$5:$D$504,$A32,Journal!$J$5:$J$504,D$3)-SUMIFS(Journal!$H$5:$H$504,Journal!$D$5:$D$504,$A32,Journal!$J$5:$J$504,D$3),SUMIFS(Journal!$H$5:$H$504,Journal!$D$5:$D$504,$A32,Journal!$J$5:$J$504,D$3)-SUMIFS(Journal!$G$5:$G$504,Journal!$D$5:$D$504,$A32,Journal!$J$5:$J$504,D$3)))</f>
        <v/>
      </c>
      <c r="E32" s="15">
        <f>IF(OR($A32="",$B32="Interne"),"",IF($B32="Produit",SUMIFS(Journal!$G$5:$G$504,Journal!$D$5:$D$504,$A32,Journal!$J$5:$J$504,E$3)-SUMIFS(Journal!$H$5:$H$504,Journal!$D$5:$D$504,$A32,Journal!$J$5:$J$504,E$3),SUMIFS(Journal!$H$5:$H$504,Journal!$D$5:$D$504,$A32,Journal!$J$5:$J$504,E$3)-SUMIFS(Journal!$G$5:$G$504,Journal!$D$5:$D$504,$A32,Journal!$J$5:$J$504,E$3)))</f>
        <v/>
      </c>
      <c r="F32" s="15">
        <f>IF(OR($A32="",$B32="Interne"),"",IF($B32="Produit",SUMIFS(Journal!$G$5:$G$504,Journal!$D$5:$D$504,$A32,Journal!$J$5:$J$504,F$3)-SUMIFS(Journal!$H$5:$H$504,Journal!$D$5:$D$504,$A32,Journal!$J$5:$J$504,F$3),SUMIFS(Journal!$H$5:$H$504,Journal!$D$5:$D$504,$A32,Journal!$J$5:$J$504,F$3)-SUMIFS(Journal!$G$5:$G$504,Journal!$D$5:$D$504,$A32,Journal!$J$5:$J$504,F$3)))</f>
        <v/>
      </c>
      <c r="G32" s="15">
        <f>IF(OR($A32="",$B32="Interne"),"",IF($B32="Produit",SUMIFS(Journal!$G$5:$G$504,Journal!$D$5:$D$504,$A32,Journal!$J$5:$J$504,G$3)-SUMIFS(Journal!$H$5:$H$504,Journal!$D$5:$D$504,$A32,Journal!$J$5:$J$504,G$3),SUMIFS(Journal!$H$5:$H$504,Journal!$D$5:$D$504,$A32,Journal!$J$5:$J$504,G$3)-SUMIFS(Journal!$G$5:$G$504,Journal!$D$5:$D$504,$A32,Journal!$J$5:$J$504,G$3)))</f>
        <v/>
      </c>
      <c r="H32" s="15">
        <f>IF(OR($A32="",$B32="Interne"),"",IF($B32="Produit",SUMIFS(Journal!$G$5:$G$504,Journal!$D$5:$D$504,$A32,Journal!$J$5:$J$504,H$3)-SUMIFS(Journal!$H$5:$H$504,Journal!$D$5:$D$504,$A32,Journal!$J$5:$J$504,H$3),SUMIFS(Journal!$H$5:$H$504,Journal!$D$5:$D$504,$A32,Journal!$J$5:$J$504,H$3)-SUMIFS(Journal!$G$5:$G$504,Journal!$D$5:$D$504,$A32,Journal!$J$5:$J$504,H$3)))</f>
        <v/>
      </c>
      <c r="I32" s="15">
        <f>IF(OR($A32="",$B32="Interne"),"",IF($B32="Produit",SUMIFS(Journal!$G$5:$G$504,Journal!$D$5:$D$504,$A32,Journal!$J$5:$J$504,I$3)-SUMIFS(Journal!$H$5:$H$504,Journal!$D$5:$D$504,$A32,Journal!$J$5:$J$504,I$3),SUMIFS(Journal!$H$5:$H$504,Journal!$D$5:$D$504,$A32,Journal!$J$5:$J$504,I$3)-SUMIFS(Journal!$G$5:$G$504,Journal!$D$5:$D$504,$A32,Journal!$J$5:$J$504,I$3)))</f>
        <v/>
      </c>
      <c r="J32" s="15">
        <f>IF(OR($A32="",$B32="Interne"),"",IF($B32="Produit",SUMIFS(Journal!$G$5:$G$504,Journal!$D$5:$D$504,$A32,Journal!$J$5:$J$504,J$3)-SUMIFS(Journal!$H$5:$H$504,Journal!$D$5:$D$504,$A32,Journal!$J$5:$J$504,J$3),SUMIFS(Journal!$H$5:$H$504,Journal!$D$5:$D$504,$A32,Journal!$J$5:$J$504,J$3)-SUMIFS(Journal!$G$5:$G$504,Journal!$D$5:$D$504,$A32,Journal!$J$5:$J$504,J$3)))</f>
        <v/>
      </c>
      <c r="K32" s="15">
        <f>IF(OR($A32="",$B32="Interne"),"",IF($B32="Produit",SUMIFS(Journal!$G$5:$G$504,Journal!$D$5:$D$504,$A32,Journal!$J$5:$J$504,K$3)-SUMIFS(Journal!$H$5:$H$504,Journal!$D$5:$D$504,$A32,Journal!$J$5:$J$504,K$3),SUMIFS(Journal!$H$5:$H$504,Journal!$D$5:$D$504,$A32,Journal!$J$5:$J$504,K$3)-SUMIFS(Journal!$G$5:$G$504,Journal!$D$5:$D$504,$A32,Journal!$J$5:$J$504,K$3)))</f>
        <v/>
      </c>
      <c r="L32" s="15">
        <f>IF(OR($A32="",$B32="Interne"),"",IF($B32="Produit",SUMIFS(Journal!$G$5:$G$504,Journal!$D$5:$D$504,$A32,Journal!$J$5:$J$504,L$3)-SUMIFS(Journal!$H$5:$H$504,Journal!$D$5:$D$504,$A32,Journal!$J$5:$J$504,L$3),SUMIFS(Journal!$H$5:$H$504,Journal!$D$5:$D$504,$A32,Journal!$J$5:$J$504,L$3)-SUMIFS(Journal!$G$5:$G$504,Journal!$D$5:$D$504,$A32,Journal!$J$5:$J$504,L$3)))</f>
        <v/>
      </c>
      <c r="M32" s="15">
        <f>IF(OR($A32="",$B32="Interne"),"",IF($B32="Produit",SUMIFS(Journal!$G$5:$G$504,Journal!$D$5:$D$504,$A32,Journal!$J$5:$J$504,M$3)-SUMIFS(Journal!$H$5:$H$504,Journal!$D$5:$D$504,$A32,Journal!$J$5:$J$504,M$3),SUMIFS(Journal!$H$5:$H$504,Journal!$D$5:$D$504,$A32,Journal!$J$5:$J$504,M$3)-SUMIFS(Journal!$G$5:$G$504,Journal!$D$5:$D$504,$A32,Journal!$J$5:$J$504,M$3)))</f>
        <v/>
      </c>
      <c r="N32" s="15">
        <f>IF(OR($A32="",$B32="Interne"),"",IF($B32="Produit",SUMIFS(Journal!$G$5:$G$504,Journal!$D$5:$D$504,$A32,Journal!$J$5:$J$504,N$3)-SUMIFS(Journal!$H$5:$H$504,Journal!$D$5:$D$504,$A32,Journal!$J$5:$J$504,N$3),SUMIFS(Journal!$H$5:$H$504,Journal!$D$5:$D$504,$A32,Journal!$J$5:$J$504,N$3)-SUMIFS(Journal!$G$5:$G$504,Journal!$D$5:$D$504,$A32,Journal!$J$5:$J$504,N$3)))</f>
        <v/>
      </c>
      <c r="O32" s="15">
        <f>IF(OR($A32="",$B32="Interne"),"",IF($B32="Produit",SUMIFS(Journal!$G$5:$G$504,Journal!$D$5:$D$504,$A32,Journal!$J$5:$J$504,O$3)-SUMIFS(Journal!$H$5:$H$504,Journal!$D$5:$D$504,$A32,Journal!$J$5:$J$504,O$3),SUMIFS(Journal!$H$5:$H$504,Journal!$D$5:$D$504,$A32,Journal!$J$5:$J$504,O$3)-SUMIFS(Journal!$G$5:$G$504,Journal!$D$5:$D$504,$A32,Journal!$J$5:$J$504,O$3)))</f>
        <v/>
      </c>
      <c r="P32" s="16">
        <f>IF(OR($A32="",$B32="Interne"),"",SUM(D32:O32))</f>
        <v/>
      </c>
    </row>
    <row r="33">
      <c r="A33">
        <f>IF(Paramètres!$E$38="","",Paramètres!$E$38)</f>
        <v/>
      </c>
      <c r="B33">
        <f>IF(Paramètres!$A$38="","",Paramètres!$C$38)</f>
        <v/>
      </c>
      <c r="C33">
        <f>IF(Paramètres!$A$38="","",Paramètres!$D$38)</f>
        <v/>
      </c>
      <c r="D33" s="15">
        <f>IF(OR($A33="",$B33="Interne"),"",IF($B33="Produit",SUMIFS(Journal!$G$5:$G$504,Journal!$D$5:$D$504,$A33,Journal!$J$5:$J$504,D$3)-SUMIFS(Journal!$H$5:$H$504,Journal!$D$5:$D$504,$A33,Journal!$J$5:$J$504,D$3),SUMIFS(Journal!$H$5:$H$504,Journal!$D$5:$D$504,$A33,Journal!$J$5:$J$504,D$3)-SUMIFS(Journal!$G$5:$G$504,Journal!$D$5:$D$504,$A33,Journal!$J$5:$J$504,D$3)))</f>
        <v/>
      </c>
      <c r="E33" s="15">
        <f>IF(OR($A33="",$B33="Interne"),"",IF($B33="Produit",SUMIFS(Journal!$G$5:$G$504,Journal!$D$5:$D$504,$A33,Journal!$J$5:$J$504,E$3)-SUMIFS(Journal!$H$5:$H$504,Journal!$D$5:$D$504,$A33,Journal!$J$5:$J$504,E$3),SUMIFS(Journal!$H$5:$H$504,Journal!$D$5:$D$504,$A33,Journal!$J$5:$J$504,E$3)-SUMIFS(Journal!$G$5:$G$504,Journal!$D$5:$D$504,$A33,Journal!$J$5:$J$504,E$3)))</f>
        <v/>
      </c>
      <c r="F33" s="15">
        <f>IF(OR($A33="",$B33="Interne"),"",IF($B33="Produit",SUMIFS(Journal!$G$5:$G$504,Journal!$D$5:$D$504,$A33,Journal!$J$5:$J$504,F$3)-SUMIFS(Journal!$H$5:$H$504,Journal!$D$5:$D$504,$A33,Journal!$J$5:$J$504,F$3),SUMIFS(Journal!$H$5:$H$504,Journal!$D$5:$D$504,$A33,Journal!$J$5:$J$504,F$3)-SUMIFS(Journal!$G$5:$G$504,Journal!$D$5:$D$504,$A33,Journal!$J$5:$J$504,F$3)))</f>
        <v/>
      </c>
      <c r="G33" s="15">
        <f>IF(OR($A33="",$B33="Interne"),"",IF($B33="Produit",SUMIFS(Journal!$G$5:$G$504,Journal!$D$5:$D$504,$A33,Journal!$J$5:$J$504,G$3)-SUMIFS(Journal!$H$5:$H$504,Journal!$D$5:$D$504,$A33,Journal!$J$5:$J$504,G$3),SUMIFS(Journal!$H$5:$H$504,Journal!$D$5:$D$504,$A33,Journal!$J$5:$J$504,G$3)-SUMIFS(Journal!$G$5:$G$504,Journal!$D$5:$D$504,$A33,Journal!$J$5:$J$504,G$3)))</f>
        <v/>
      </c>
      <c r="H33" s="15">
        <f>IF(OR($A33="",$B33="Interne"),"",IF($B33="Produit",SUMIFS(Journal!$G$5:$G$504,Journal!$D$5:$D$504,$A33,Journal!$J$5:$J$504,H$3)-SUMIFS(Journal!$H$5:$H$504,Journal!$D$5:$D$504,$A33,Journal!$J$5:$J$504,H$3),SUMIFS(Journal!$H$5:$H$504,Journal!$D$5:$D$504,$A33,Journal!$J$5:$J$504,H$3)-SUMIFS(Journal!$G$5:$G$504,Journal!$D$5:$D$504,$A33,Journal!$J$5:$J$504,H$3)))</f>
        <v/>
      </c>
      <c r="I33" s="15">
        <f>IF(OR($A33="",$B33="Interne"),"",IF($B33="Produit",SUMIFS(Journal!$G$5:$G$504,Journal!$D$5:$D$504,$A33,Journal!$J$5:$J$504,I$3)-SUMIFS(Journal!$H$5:$H$504,Journal!$D$5:$D$504,$A33,Journal!$J$5:$J$504,I$3),SUMIFS(Journal!$H$5:$H$504,Journal!$D$5:$D$504,$A33,Journal!$J$5:$J$504,I$3)-SUMIFS(Journal!$G$5:$G$504,Journal!$D$5:$D$504,$A33,Journal!$J$5:$J$504,I$3)))</f>
        <v/>
      </c>
      <c r="J33" s="15">
        <f>IF(OR($A33="",$B33="Interne"),"",IF($B33="Produit",SUMIFS(Journal!$G$5:$G$504,Journal!$D$5:$D$504,$A33,Journal!$J$5:$J$504,J$3)-SUMIFS(Journal!$H$5:$H$504,Journal!$D$5:$D$504,$A33,Journal!$J$5:$J$504,J$3),SUMIFS(Journal!$H$5:$H$504,Journal!$D$5:$D$504,$A33,Journal!$J$5:$J$504,J$3)-SUMIFS(Journal!$G$5:$G$504,Journal!$D$5:$D$504,$A33,Journal!$J$5:$J$504,J$3)))</f>
        <v/>
      </c>
      <c r="K33" s="15">
        <f>IF(OR($A33="",$B33="Interne"),"",IF($B33="Produit",SUMIFS(Journal!$G$5:$G$504,Journal!$D$5:$D$504,$A33,Journal!$J$5:$J$504,K$3)-SUMIFS(Journal!$H$5:$H$504,Journal!$D$5:$D$504,$A33,Journal!$J$5:$J$504,K$3),SUMIFS(Journal!$H$5:$H$504,Journal!$D$5:$D$504,$A33,Journal!$J$5:$J$504,K$3)-SUMIFS(Journal!$G$5:$G$504,Journal!$D$5:$D$504,$A33,Journal!$J$5:$J$504,K$3)))</f>
        <v/>
      </c>
      <c r="L33" s="15">
        <f>IF(OR($A33="",$B33="Interne"),"",IF($B33="Produit",SUMIFS(Journal!$G$5:$G$504,Journal!$D$5:$D$504,$A33,Journal!$J$5:$J$504,L$3)-SUMIFS(Journal!$H$5:$H$504,Journal!$D$5:$D$504,$A33,Journal!$J$5:$J$504,L$3),SUMIFS(Journal!$H$5:$H$504,Journal!$D$5:$D$504,$A33,Journal!$J$5:$J$504,L$3)-SUMIFS(Journal!$G$5:$G$504,Journal!$D$5:$D$504,$A33,Journal!$J$5:$J$504,L$3)))</f>
        <v/>
      </c>
      <c r="M33" s="15">
        <f>IF(OR($A33="",$B33="Interne"),"",IF($B33="Produit",SUMIFS(Journal!$G$5:$G$504,Journal!$D$5:$D$504,$A33,Journal!$J$5:$J$504,M$3)-SUMIFS(Journal!$H$5:$H$504,Journal!$D$5:$D$504,$A33,Journal!$J$5:$J$504,M$3),SUMIFS(Journal!$H$5:$H$504,Journal!$D$5:$D$504,$A33,Journal!$J$5:$J$504,M$3)-SUMIFS(Journal!$G$5:$G$504,Journal!$D$5:$D$504,$A33,Journal!$J$5:$J$504,M$3)))</f>
        <v/>
      </c>
      <c r="N33" s="15">
        <f>IF(OR($A33="",$B33="Interne"),"",IF($B33="Produit",SUMIFS(Journal!$G$5:$G$504,Journal!$D$5:$D$504,$A33,Journal!$J$5:$J$504,N$3)-SUMIFS(Journal!$H$5:$H$504,Journal!$D$5:$D$504,$A33,Journal!$J$5:$J$504,N$3),SUMIFS(Journal!$H$5:$H$504,Journal!$D$5:$D$504,$A33,Journal!$J$5:$J$504,N$3)-SUMIFS(Journal!$G$5:$G$504,Journal!$D$5:$D$504,$A33,Journal!$J$5:$J$504,N$3)))</f>
        <v/>
      </c>
      <c r="O33" s="15">
        <f>IF(OR($A33="",$B33="Interne"),"",IF($B33="Produit",SUMIFS(Journal!$G$5:$G$504,Journal!$D$5:$D$504,$A33,Journal!$J$5:$J$504,O$3)-SUMIFS(Journal!$H$5:$H$504,Journal!$D$5:$D$504,$A33,Journal!$J$5:$J$504,O$3),SUMIFS(Journal!$H$5:$H$504,Journal!$D$5:$D$504,$A33,Journal!$J$5:$J$504,O$3)-SUMIFS(Journal!$G$5:$G$504,Journal!$D$5:$D$504,$A33,Journal!$J$5:$J$504,O$3)))</f>
        <v/>
      </c>
      <c r="P33" s="16">
        <f>IF(OR($A33="",$B33="Interne"),"",SUM(D33:O33))</f>
        <v/>
      </c>
    </row>
    <row r="34">
      <c r="A34">
        <f>IF(Paramètres!$E$39="","",Paramètres!$E$39)</f>
        <v/>
      </c>
      <c r="B34">
        <f>IF(Paramètres!$A$39="","",Paramètres!$C$39)</f>
        <v/>
      </c>
      <c r="C34">
        <f>IF(Paramètres!$A$39="","",Paramètres!$D$39)</f>
        <v/>
      </c>
      <c r="D34" s="15">
        <f>IF(OR($A34="",$B34="Interne"),"",IF($B34="Produit",SUMIFS(Journal!$G$5:$G$504,Journal!$D$5:$D$504,$A34,Journal!$J$5:$J$504,D$3)-SUMIFS(Journal!$H$5:$H$504,Journal!$D$5:$D$504,$A34,Journal!$J$5:$J$504,D$3),SUMIFS(Journal!$H$5:$H$504,Journal!$D$5:$D$504,$A34,Journal!$J$5:$J$504,D$3)-SUMIFS(Journal!$G$5:$G$504,Journal!$D$5:$D$504,$A34,Journal!$J$5:$J$504,D$3)))</f>
        <v/>
      </c>
      <c r="E34" s="15">
        <f>IF(OR($A34="",$B34="Interne"),"",IF($B34="Produit",SUMIFS(Journal!$G$5:$G$504,Journal!$D$5:$D$504,$A34,Journal!$J$5:$J$504,E$3)-SUMIFS(Journal!$H$5:$H$504,Journal!$D$5:$D$504,$A34,Journal!$J$5:$J$504,E$3),SUMIFS(Journal!$H$5:$H$504,Journal!$D$5:$D$504,$A34,Journal!$J$5:$J$504,E$3)-SUMIFS(Journal!$G$5:$G$504,Journal!$D$5:$D$504,$A34,Journal!$J$5:$J$504,E$3)))</f>
        <v/>
      </c>
      <c r="F34" s="15">
        <f>IF(OR($A34="",$B34="Interne"),"",IF($B34="Produit",SUMIFS(Journal!$G$5:$G$504,Journal!$D$5:$D$504,$A34,Journal!$J$5:$J$504,F$3)-SUMIFS(Journal!$H$5:$H$504,Journal!$D$5:$D$504,$A34,Journal!$J$5:$J$504,F$3),SUMIFS(Journal!$H$5:$H$504,Journal!$D$5:$D$504,$A34,Journal!$J$5:$J$504,F$3)-SUMIFS(Journal!$G$5:$G$504,Journal!$D$5:$D$504,$A34,Journal!$J$5:$J$504,F$3)))</f>
        <v/>
      </c>
      <c r="G34" s="15">
        <f>IF(OR($A34="",$B34="Interne"),"",IF($B34="Produit",SUMIFS(Journal!$G$5:$G$504,Journal!$D$5:$D$504,$A34,Journal!$J$5:$J$504,G$3)-SUMIFS(Journal!$H$5:$H$504,Journal!$D$5:$D$504,$A34,Journal!$J$5:$J$504,G$3),SUMIFS(Journal!$H$5:$H$504,Journal!$D$5:$D$504,$A34,Journal!$J$5:$J$504,G$3)-SUMIFS(Journal!$G$5:$G$504,Journal!$D$5:$D$504,$A34,Journal!$J$5:$J$504,G$3)))</f>
        <v/>
      </c>
      <c r="H34" s="15">
        <f>IF(OR($A34="",$B34="Interne"),"",IF($B34="Produit",SUMIFS(Journal!$G$5:$G$504,Journal!$D$5:$D$504,$A34,Journal!$J$5:$J$504,H$3)-SUMIFS(Journal!$H$5:$H$504,Journal!$D$5:$D$504,$A34,Journal!$J$5:$J$504,H$3),SUMIFS(Journal!$H$5:$H$504,Journal!$D$5:$D$504,$A34,Journal!$J$5:$J$504,H$3)-SUMIFS(Journal!$G$5:$G$504,Journal!$D$5:$D$504,$A34,Journal!$J$5:$J$504,H$3)))</f>
        <v/>
      </c>
      <c r="I34" s="15">
        <f>IF(OR($A34="",$B34="Interne"),"",IF($B34="Produit",SUMIFS(Journal!$G$5:$G$504,Journal!$D$5:$D$504,$A34,Journal!$J$5:$J$504,I$3)-SUMIFS(Journal!$H$5:$H$504,Journal!$D$5:$D$504,$A34,Journal!$J$5:$J$504,I$3),SUMIFS(Journal!$H$5:$H$504,Journal!$D$5:$D$504,$A34,Journal!$J$5:$J$504,I$3)-SUMIFS(Journal!$G$5:$G$504,Journal!$D$5:$D$504,$A34,Journal!$J$5:$J$504,I$3)))</f>
        <v/>
      </c>
      <c r="J34" s="15">
        <f>IF(OR($A34="",$B34="Interne"),"",IF($B34="Produit",SUMIFS(Journal!$G$5:$G$504,Journal!$D$5:$D$504,$A34,Journal!$J$5:$J$504,J$3)-SUMIFS(Journal!$H$5:$H$504,Journal!$D$5:$D$504,$A34,Journal!$J$5:$J$504,J$3),SUMIFS(Journal!$H$5:$H$504,Journal!$D$5:$D$504,$A34,Journal!$J$5:$J$504,J$3)-SUMIFS(Journal!$G$5:$G$504,Journal!$D$5:$D$504,$A34,Journal!$J$5:$J$504,J$3)))</f>
        <v/>
      </c>
      <c r="K34" s="15">
        <f>IF(OR($A34="",$B34="Interne"),"",IF($B34="Produit",SUMIFS(Journal!$G$5:$G$504,Journal!$D$5:$D$504,$A34,Journal!$J$5:$J$504,K$3)-SUMIFS(Journal!$H$5:$H$504,Journal!$D$5:$D$504,$A34,Journal!$J$5:$J$504,K$3),SUMIFS(Journal!$H$5:$H$504,Journal!$D$5:$D$504,$A34,Journal!$J$5:$J$504,K$3)-SUMIFS(Journal!$G$5:$G$504,Journal!$D$5:$D$504,$A34,Journal!$J$5:$J$504,K$3)))</f>
        <v/>
      </c>
      <c r="L34" s="15">
        <f>IF(OR($A34="",$B34="Interne"),"",IF($B34="Produit",SUMIFS(Journal!$G$5:$G$504,Journal!$D$5:$D$504,$A34,Journal!$J$5:$J$504,L$3)-SUMIFS(Journal!$H$5:$H$504,Journal!$D$5:$D$504,$A34,Journal!$J$5:$J$504,L$3),SUMIFS(Journal!$H$5:$H$504,Journal!$D$5:$D$504,$A34,Journal!$J$5:$J$504,L$3)-SUMIFS(Journal!$G$5:$G$504,Journal!$D$5:$D$504,$A34,Journal!$J$5:$J$504,L$3)))</f>
        <v/>
      </c>
      <c r="M34" s="15">
        <f>IF(OR($A34="",$B34="Interne"),"",IF($B34="Produit",SUMIFS(Journal!$G$5:$G$504,Journal!$D$5:$D$504,$A34,Journal!$J$5:$J$504,M$3)-SUMIFS(Journal!$H$5:$H$504,Journal!$D$5:$D$504,$A34,Journal!$J$5:$J$504,M$3),SUMIFS(Journal!$H$5:$H$504,Journal!$D$5:$D$504,$A34,Journal!$J$5:$J$504,M$3)-SUMIFS(Journal!$G$5:$G$504,Journal!$D$5:$D$504,$A34,Journal!$J$5:$J$504,M$3)))</f>
        <v/>
      </c>
      <c r="N34" s="15">
        <f>IF(OR($A34="",$B34="Interne"),"",IF($B34="Produit",SUMIFS(Journal!$G$5:$G$504,Journal!$D$5:$D$504,$A34,Journal!$J$5:$J$504,N$3)-SUMIFS(Journal!$H$5:$H$504,Journal!$D$5:$D$504,$A34,Journal!$J$5:$J$504,N$3),SUMIFS(Journal!$H$5:$H$504,Journal!$D$5:$D$504,$A34,Journal!$J$5:$J$504,N$3)-SUMIFS(Journal!$G$5:$G$504,Journal!$D$5:$D$504,$A34,Journal!$J$5:$J$504,N$3)))</f>
        <v/>
      </c>
      <c r="O34" s="15">
        <f>IF(OR($A34="",$B34="Interne"),"",IF($B34="Produit",SUMIFS(Journal!$G$5:$G$504,Journal!$D$5:$D$504,$A34,Journal!$J$5:$J$504,O$3)-SUMIFS(Journal!$H$5:$H$504,Journal!$D$5:$D$504,$A34,Journal!$J$5:$J$504,O$3),SUMIFS(Journal!$H$5:$H$504,Journal!$D$5:$D$504,$A34,Journal!$J$5:$J$504,O$3)-SUMIFS(Journal!$G$5:$G$504,Journal!$D$5:$D$504,$A34,Journal!$J$5:$J$504,O$3)))</f>
        <v/>
      </c>
      <c r="P34" s="16">
        <f>IF(OR($A34="",$B34="Interne"),"",SUM(D34:O34))</f>
        <v/>
      </c>
    </row>
    <row r="35">
      <c r="A35">
        <f>IF(Paramètres!$E$40="","",Paramètres!$E$40)</f>
        <v/>
      </c>
      <c r="B35">
        <f>IF(Paramètres!$A$40="","",Paramètres!$C$40)</f>
        <v/>
      </c>
      <c r="C35">
        <f>IF(Paramètres!$A$40="","",Paramètres!$D$40)</f>
        <v/>
      </c>
      <c r="D35" s="15">
        <f>IF(OR($A35="",$B35="Interne"),"",IF($B35="Produit",SUMIFS(Journal!$G$5:$G$504,Journal!$D$5:$D$504,$A35,Journal!$J$5:$J$504,D$3)-SUMIFS(Journal!$H$5:$H$504,Journal!$D$5:$D$504,$A35,Journal!$J$5:$J$504,D$3),SUMIFS(Journal!$H$5:$H$504,Journal!$D$5:$D$504,$A35,Journal!$J$5:$J$504,D$3)-SUMIFS(Journal!$G$5:$G$504,Journal!$D$5:$D$504,$A35,Journal!$J$5:$J$504,D$3)))</f>
        <v/>
      </c>
      <c r="E35" s="15">
        <f>IF(OR($A35="",$B35="Interne"),"",IF($B35="Produit",SUMIFS(Journal!$G$5:$G$504,Journal!$D$5:$D$504,$A35,Journal!$J$5:$J$504,E$3)-SUMIFS(Journal!$H$5:$H$504,Journal!$D$5:$D$504,$A35,Journal!$J$5:$J$504,E$3),SUMIFS(Journal!$H$5:$H$504,Journal!$D$5:$D$504,$A35,Journal!$J$5:$J$504,E$3)-SUMIFS(Journal!$G$5:$G$504,Journal!$D$5:$D$504,$A35,Journal!$J$5:$J$504,E$3)))</f>
        <v/>
      </c>
      <c r="F35" s="15">
        <f>IF(OR($A35="",$B35="Interne"),"",IF($B35="Produit",SUMIFS(Journal!$G$5:$G$504,Journal!$D$5:$D$504,$A35,Journal!$J$5:$J$504,F$3)-SUMIFS(Journal!$H$5:$H$504,Journal!$D$5:$D$504,$A35,Journal!$J$5:$J$504,F$3),SUMIFS(Journal!$H$5:$H$504,Journal!$D$5:$D$504,$A35,Journal!$J$5:$J$504,F$3)-SUMIFS(Journal!$G$5:$G$504,Journal!$D$5:$D$504,$A35,Journal!$J$5:$J$504,F$3)))</f>
        <v/>
      </c>
      <c r="G35" s="15">
        <f>IF(OR($A35="",$B35="Interne"),"",IF($B35="Produit",SUMIFS(Journal!$G$5:$G$504,Journal!$D$5:$D$504,$A35,Journal!$J$5:$J$504,G$3)-SUMIFS(Journal!$H$5:$H$504,Journal!$D$5:$D$504,$A35,Journal!$J$5:$J$504,G$3),SUMIFS(Journal!$H$5:$H$504,Journal!$D$5:$D$504,$A35,Journal!$J$5:$J$504,G$3)-SUMIFS(Journal!$G$5:$G$504,Journal!$D$5:$D$504,$A35,Journal!$J$5:$J$504,G$3)))</f>
        <v/>
      </c>
      <c r="H35" s="15">
        <f>IF(OR($A35="",$B35="Interne"),"",IF($B35="Produit",SUMIFS(Journal!$G$5:$G$504,Journal!$D$5:$D$504,$A35,Journal!$J$5:$J$504,H$3)-SUMIFS(Journal!$H$5:$H$504,Journal!$D$5:$D$504,$A35,Journal!$J$5:$J$504,H$3),SUMIFS(Journal!$H$5:$H$504,Journal!$D$5:$D$504,$A35,Journal!$J$5:$J$504,H$3)-SUMIFS(Journal!$G$5:$G$504,Journal!$D$5:$D$504,$A35,Journal!$J$5:$J$504,H$3)))</f>
        <v/>
      </c>
      <c r="I35" s="15">
        <f>IF(OR($A35="",$B35="Interne"),"",IF($B35="Produit",SUMIFS(Journal!$G$5:$G$504,Journal!$D$5:$D$504,$A35,Journal!$J$5:$J$504,I$3)-SUMIFS(Journal!$H$5:$H$504,Journal!$D$5:$D$504,$A35,Journal!$J$5:$J$504,I$3),SUMIFS(Journal!$H$5:$H$504,Journal!$D$5:$D$504,$A35,Journal!$J$5:$J$504,I$3)-SUMIFS(Journal!$G$5:$G$504,Journal!$D$5:$D$504,$A35,Journal!$J$5:$J$504,I$3)))</f>
        <v/>
      </c>
      <c r="J35" s="15">
        <f>IF(OR($A35="",$B35="Interne"),"",IF($B35="Produit",SUMIFS(Journal!$G$5:$G$504,Journal!$D$5:$D$504,$A35,Journal!$J$5:$J$504,J$3)-SUMIFS(Journal!$H$5:$H$504,Journal!$D$5:$D$504,$A35,Journal!$J$5:$J$504,J$3),SUMIFS(Journal!$H$5:$H$504,Journal!$D$5:$D$504,$A35,Journal!$J$5:$J$504,J$3)-SUMIFS(Journal!$G$5:$G$504,Journal!$D$5:$D$504,$A35,Journal!$J$5:$J$504,J$3)))</f>
        <v/>
      </c>
      <c r="K35" s="15">
        <f>IF(OR($A35="",$B35="Interne"),"",IF($B35="Produit",SUMIFS(Journal!$G$5:$G$504,Journal!$D$5:$D$504,$A35,Journal!$J$5:$J$504,K$3)-SUMIFS(Journal!$H$5:$H$504,Journal!$D$5:$D$504,$A35,Journal!$J$5:$J$504,K$3),SUMIFS(Journal!$H$5:$H$504,Journal!$D$5:$D$504,$A35,Journal!$J$5:$J$504,K$3)-SUMIFS(Journal!$G$5:$G$504,Journal!$D$5:$D$504,$A35,Journal!$J$5:$J$504,K$3)))</f>
        <v/>
      </c>
      <c r="L35" s="15">
        <f>IF(OR($A35="",$B35="Interne"),"",IF($B35="Produit",SUMIFS(Journal!$G$5:$G$504,Journal!$D$5:$D$504,$A35,Journal!$J$5:$J$504,L$3)-SUMIFS(Journal!$H$5:$H$504,Journal!$D$5:$D$504,$A35,Journal!$J$5:$J$504,L$3),SUMIFS(Journal!$H$5:$H$504,Journal!$D$5:$D$504,$A35,Journal!$J$5:$J$504,L$3)-SUMIFS(Journal!$G$5:$G$504,Journal!$D$5:$D$504,$A35,Journal!$J$5:$J$504,L$3)))</f>
        <v/>
      </c>
      <c r="M35" s="15">
        <f>IF(OR($A35="",$B35="Interne"),"",IF($B35="Produit",SUMIFS(Journal!$G$5:$G$504,Journal!$D$5:$D$504,$A35,Journal!$J$5:$J$504,M$3)-SUMIFS(Journal!$H$5:$H$504,Journal!$D$5:$D$504,$A35,Journal!$J$5:$J$504,M$3),SUMIFS(Journal!$H$5:$H$504,Journal!$D$5:$D$504,$A35,Journal!$J$5:$J$504,M$3)-SUMIFS(Journal!$G$5:$G$504,Journal!$D$5:$D$504,$A35,Journal!$J$5:$J$504,M$3)))</f>
        <v/>
      </c>
      <c r="N35" s="15">
        <f>IF(OR($A35="",$B35="Interne"),"",IF($B35="Produit",SUMIFS(Journal!$G$5:$G$504,Journal!$D$5:$D$504,$A35,Journal!$J$5:$J$504,N$3)-SUMIFS(Journal!$H$5:$H$504,Journal!$D$5:$D$504,$A35,Journal!$J$5:$J$504,N$3),SUMIFS(Journal!$H$5:$H$504,Journal!$D$5:$D$504,$A35,Journal!$J$5:$J$504,N$3)-SUMIFS(Journal!$G$5:$G$504,Journal!$D$5:$D$504,$A35,Journal!$J$5:$J$504,N$3)))</f>
        <v/>
      </c>
      <c r="O35" s="15">
        <f>IF(OR($A35="",$B35="Interne"),"",IF($B35="Produit",SUMIFS(Journal!$G$5:$G$504,Journal!$D$5:$D$504,$A35,Journal!$J$5:$J$504,O$3)-SUMIFS(Journal!$H$5:$H$504,Journal!$D$5:$D$504,$A35,Journal!$J$5:$J$504,O$3),SUMIFS(Journal!$H$5:$H$504,Journal!$D$5:$D$504,$A35,Journal!$J$5:$J$504,O$3)-SUMIFS(Journal!$G$5:$G$504,Journal!$D$5:$D$504,$A35,Journal!$J$5:$J$504,O$3)))</f>
        <v/>
      </c>
      <c r="P35" s="16">
        <f>IF(OR($A35="",$B35="Interne"),"",SUM(D35:O35))</f>
        <v/>
      </c>
    </row>
    <row r="36">
      <c r="A36">
        <f>IF(Paramètres!$E$41="","",Paramètres!$E$41)</f>
        <v/>
      </c>
      <c r="B36">
        <f>IF(Paramètres!$A$41="","",Paramètres!$C$41)</f>
        <v/>
      </c>
      <c r="C36">
        <f>IF(Paramètres!$A$41="","",Paramètres!$D$41)</f>
        <v/>
      </c>
      <c r="D36" s="15">
        <f>IF(OR($A36="",$B36="Interne"),"",IF($B36="Produit",SUMIFS(Journal!$G$5:$G$504,Journal!$D$5:$D$504,$A36,Journal!$J$5:$J$504,D$3)-SUMIFS(Journal!$H$5:$H$504,Journal!$D$5:$D$504,$A36,Journal!$J$5:$J$504,D$3),SUMIFS(Journal!$H$5:$H$504,Journal!$D$5:$D$504,$A36,Journal!$J$5:$J$504,D$3)-SUMIFS(Journal!$G$5:$G$504,Journal!$D$5:$D$504,$A36,Journal!$J$5:$J$504,D$3)))</f>
        <v/>
      </c>
      <c r="E36" s="15">
        <f>IF(OR($A36="",$B36="Interne"),"",IF($B36="Produit",SUMIFS(Journal!$G$5:$G$504,Journal!$D$5:$D$504,$A36,Journal!$J$5:$J$504,E$3)-SUMIFS(Journal!$H$5:$H$504,Journal!$D$5:$D$504,$A36,Journal!$J$5:$J$504,E$3),SUMIFS(Journal!$H$5:$H$504,Journal!$D$5:$D$504,$A36,Journal!$J$5:$J$504,E$3)-SUMIFS(Journal!$G$5:$G$504,Journal!$D$5:$D$504,$A36,Journal!$J$5:$J$504,E$3)))</f>
        <v/>
      </c>
      <c r="F36" s="15">
        <f>IF(OR($A36="",$B36="Interne"),"",IF($B36="Produit",SUMIFS(Journal!$G$5:$G$504,Journal!$D$5:$D$504,$A36,Journal!$J$5:$J$504,F$3)-SUMIFS(Journal!$H$5:$H$504,Journal!$D$5:$D$504,$A36,Journal!$J$5:$J$504,F$3),SUMIFS(Journal!$H$5:$H$504,Journal!$D$5:$D$504,$A36,Journal!$J$5:$J$504,F$3)-SUMIFS(Journal!$G$5:$G$504,Journal!$D$5:$D$504,$A36,Journal!$J$5:$J$504,F$3)))</f>
        <v/>
      </c>
      <c r="G36" s="15">
        <f>IF(OR($A36="",$B36="Interne"),"",IF($B36="Produit",SUMIFS(Journal!$G$5:$G$504,Journal!$D$5:$D$504,$A36,Journal!$J$5:$J$504,G$3)-SUMIFS(Journal!$H$5:$H$504,Journal!$D$5:$D$504,$A36,Journal!$J$5:$J$504,G$3),SUMIFS(Journal!$H$5:$H$504,Journal!$D$5:$D$504,$A36,Journal!$J$5:$J$504,G$3)-SUMIFS(Journal!$G$5:$G$504,Journal!$D$5:$D$504,$A36,Journal!$J$5:$J$504,G$3)))</f>
        <v/>
      </c>
      <c r="H36" s="15">
        <f>IF(OR($A36="",$B36="Interne"),"",IF($B36="Produit",SUMIFS(Journal!$G$5:$G$504,Journal!$D$5:$D$504,$A36,Journal!$J$5:$J$504,H$3)-SUMIFS(Journal!$H$5:$H$504,Journal!$D$5:$D$504,$A36,Journal!$J$5:$J$504,H$3),SUMIFS(Journal!$H$5:$H$504,Journal!$D$5:$D$504,$A36,Journal!$J$5:$J$504,H$3)-SUMIFS(Journal!$G$5:$G$504,Journal!$D$5:$D$504,$A36,Journal!$J$5:$J$504,H$3)))</f>
        <v/>
      </c>
      <c r="I36" s="15">
        <f>IF(OR($A36="",$B36="Interne"),"",IF($B36="Produit",SUMIFS(Journal!$G$5:$G$504,Journal!$D$5:$D$504,$A36,Journal!$J$5:$J$504,I$3)-SUMIFS(Journal!$H$5:$H$504,Journal!$D$5:$D$504,$A36,Journal!$J$5:$J$504,I$3),SUMIFS(Journal!$H$5:$H$504,Journal!$D$5:$D$504,$A36,Journal!$J$5:$J$504,I$3)-SUMIFS(Journal!$G$5:$G$504,Journal!$D$5:$D$504,$A36,Journal!$J$5:$J$504,I$3)))</f>
        <v/>
      </c>
      <c r="J36" s="15">
        <f>IF(OR($A36="",$B36="Interne"),"",IF($B36="Produit",SUMIFS(Journal!$G$5:$G$504,Journal!$D$5:$D$504,$A36,Journal!$J$5:$J$504,J$3)-SUMIFS(Journal!$H$5:$H$504,Journal!$D$5:$D$504,$A36,Journal!$J$5:$J$504,J$3),SUMIFS(Journal!$H$5:$H$504,Journal!$D$5:$D$504,$A36,Journal!$J$5:$J$504,J$3)-SUMIFS(Journal!$G$5:$G$504,Journal!$D$5:$D$504,$A36,Journal!$J$5:$J$504,J$3)))</f>
        <v/>
      </c>
      <c r="K36" s="15">
        <f>IF(OR($A36="",$B36="Interne"),"",IF($B36="Produit",SUMIFS(Journal!$G$5:$G$504,Journal!$D$5:$D$504,$A36,Journal!$J$5:$J$504,K$3)-SUMIFS(Journal!$H$5:$H$504,Journal!$D$5:$D$504,$A36,Journal!$J$5:$J$504,K$3),SUMIFS(Journal!$H$5:$H$504,Journal!$D$5:$D$504,$A36,Journal!$J$5:$J$504,K$3)-SUMIFS(Journal!$G$5:$G$504,Journal!$D$5:$D$504,$A36,Journal!$J$5:$J$504,K$3)))</f>
        <v/>
      </c>
      <c r="L36" s="15">
        <f>IF(OR($A36="",$B36="Interne"),"",IF($B36="Produit",SUMIFS(Journal!$G$5:$G$504,Journal!$D$5:$D$504,$A36,Journal!$J$5:$J$504,L$3)-SUMIFS(Journal!$H$5:$H$504,Journal!$D$5:$D$504,$A36,Journal!$J$5:$J$504,L$3),SUMIFS(Journal!$H$5:$H$504,Journal!$D$5:$D$504,$A36,Journal!$J$5:$J$504,L$3)-SUMIFS(Journal!$G$5:$G$504,Journal!$D$5:$D$504,$A36,Journal!$J$5:$J$504,L$3)))</f>
        <v/>
      </c>
      <c r="M36" s="15">
        <f>IF(OR($A36="",$B36="Interne"),"",IF($B36="Produit",SUMIFS(Journal!$G$5:$G$504,Journal!$D$5:$D$504,$A36,Journal!$J$5:$J$504,M$3)-SUMIFS(Journal!$H$5:$H$504,Journal!$D$5:$D$504,$A36,Journal!$J$5:$J$504,M$3),SUMIFS(Journal!$H$5:$H$504,Journal!$D$5:$D$504,$A36,Journal!$J$5:$J$504,M$3)-SUMIFS(Journal!$G$5:$G$504,Journal!$D$5:$D$504,$A36,Journal!$J$5:$J$504,M$3)))</f>
        <v/>
      </c>
      <c r="N36" s="15">
        <f>IF(OR($A36="",$B36="Interne"),"",IF($B36="Produit",SUMIFS(Journal!$G$5:$G$504,Journal!$D$5:$D$504,$A36,Journal!$J$5:$J$504,N$3)-SUMIFS(Journal!$H$5:$H$504,Journal!$D$5:$D$504,$A36,Journal!$J$5:$J$504,N$3),SUMIFS(Journal!$H$5:$H$504,Journal!$D$5:$D$504,$A36,Journal!$J$5:$J$504,N$3)-SUMIFS(Journal!$G$5:$G$504,Journal!$D$5:$D$504,$A36,Journal!$J$5:$J$504,N$3)))</f>
        <v/>
      </c>
      <c r="O36" s="15">
        <f>IF(OR($A36="",$B36="Interne"),"",IF($B36="Produit",SUMIFS(Journal!$G$5:$G$504,Journal!$D$5:$D$504,$A36,Journal!$J$5:$J$504,O$3)-SUMIFS(Journal!$H$5:$H$504,Journal!$D$5:$D$504,$A36,Journal!$J$5:$J$504,O$3),SUMIFS(Journal!$H$5:$H$504,Journal!$D$5:$D$504,$A36,Journal!$J$5:$J$504,O$3)-SUMIFS(Journal!$G$5:$G$504,Journal!$D$5:$D$504,$A36,Journal!$J$5:$J$504,O$3)))</f>
        <v/>
      </c>
      <c r="P36" s="16">
        <f>IF(OR($A36="",$B36="Interne"),"",SUM(D36:O36))</f>
        <v/>
      </c>
    </row>
    <row r="37">
      <c r="A37">
        <f>IF(Paramètres!$E$42="","",Paramètres!$E$42)</f>
        <v/>
      </c>
      <c r="B37">
        <f>IF(Paramètres!$A$42="","",Paramètres!$C$42)</f>
        <v/>
      </c>
      <c r="C37">
        <f>IF(Paramètres!$A$42="","",Paramètres!$D$42)</f>
        <v/>
      </c>
      <c r="D37" s="15">
        <f>IF(OR($A37="",$B37="Interne"),"",IF($B37="Produit",SUMIFS(Journal!$G$5:$G$504,Journal!$D$5:$D$504,$A37,Journal!$J$5:$J$504,D$3)-SUMIFS(Journal!$H$5:$H$504,Journal!$D$5:$D$504,$A37,Journal!$J$5:$J$504,D$3),SUMIFS(Journal!$H$5:$H$504,Journal!$D$5:$D$504,$A37,Journal!$J$5:$J$504,D$3)-SUMIFS(Journal!$G$5:$G$504,Journal!$D$5:$D$504,$A37,Journal!$J$5:$J$504,D$3)))</f>
        <v/>
      </c>
      <c r="E37" s="15">
        <f>IF(OR($A37="",$B37="Interne"),"",IF($B37="Produit",SUMIFS(Journal!$G$5:$G$504,Journal!$D$5:$D$504,$A37,Journal!$J$5:$J$504,E$3)-SUMIFS(Journal!$H$5:$H$504,Journal!$D$5:$D$504,$A37,Journal!$J$5:$J$504,E$3),SUMIFS(Journal!$H$5:$H$504,Journal!$D$5:$D$504,$A37,Journal!$J$5:$J$504,E$3)-SUMIFS(Journal!$G$5:$G$504,Journal!$D$5:$D$504,$A37,Journal!$J$5:$J$504,E$3)))</f>
        <v/>
      </c>
      <c r="F37" s="15">
        <f>IF(OR($A37="",$B37="Interne"),"",IF($B37="Produit",SUMIFS(Journal!$G$5:$G$504,Journal!$D$5:$D$504,$A37,Journal!$J$5:$J$504,F$3)-SUMIFS(Journal!$H$5:$H$504,Journal!$D$5:$D$504,$A37,Journal!$J$5:$J$504,F$3),SUMIFS(Journal!$H$5:$H$504,Journal!$D$5:$D$504,$A37,Journal!$J$5:$J$504,F$3)-SUMIFS(Journal!$G$5:$G$504,Journal!$D$5:$D$504,$A37,Journal!$J$5:$J$504,F$3)))</f>
        <v/>
      </c>
      <c r="G37" s="15">
        <f>IF(OR($A37="",$B37="Interne"),"",IF($B37="Produit",SUMIFS(Journal!$G$5:$G$504,Journal!$D$5:$D$504,$A37,Journal!$J$5:$J$504,G$3)-SUMIFS(Journal!$H$5:$H$504,Journal!$D$5:$D$504,$A37,Journal!$J$5:$J$504,G$3),SUMIFS(Journal!$H$5:$H$504,Journal!$D$5:$D$504,$A37,Journal!$J$5:$J$504,G$3)-SUMIFS(Journal!$G$5:$G$504,Journal!$D$5:$D$504,$A37,Journal!$J$5:$J$504,G$3)))</f>
        <v/>
      </c>
      <c r="H37" s="15">
        <f>IF(OR($A37="",$B37="Interne"),"",IF($B37="Produit",SUMIFS(Journal!$G$5:$G$504,Journal!$D$5:$D$504,$A37,Journal!$J$5:$J$504,H$3)-SUMIFS(Journal!$H$5:$H$504,Journal!$D$5:$D$504,$A37,Journal!$J$5:$J$504,H$3),SUMIFS(Journal!$H$5:$H$504,Journal!$D$5:$D$504,$A37,Journal!$J$5:$J$504,H$3)-SUMIFS(Journal!$G$5:$G$504,Journal!$D$5:$D$504,$A37,Journal!$J$5:$J$504,H$3)))</f>
        <v/>
      </c>
      <c r="I37" s="15">
        <f>IF(OR($A37="",$B37="Interne"),"",IF($B37="Produit",SUMIFS(Journal!$G$5:$G$504,Journal!$D$5:$D$504,$A37,Journal!$J$5:$J$504,I$3)-SUMIFS(Journal!$H$5:$H$504,Journal!$D$5:$D$504,$A37,Journal!$J$5:$J$504,I$3),SUMIFS(Journal!$H$5:$H$504,Journal!$D$5:$D$504,$A37,Journal!$J$5:$J$504,I$3)-SUMIFS(Journal!$G$5:$G$504,Journal!$D$5:$D$504,$A37,Journal!$J$5:$J$504,I$3)))</f>
        <v/>
      </c>
      <c r="J37" s="15">
        <f>IF(OR($A37="",$B37="Interne"),"",IF($B37="Produit",SUMIFS(Journal!$G$5:$G$504,Journal!$D$5:$D$504,$A37,Journal!$J$5:$J$504,J$3)-SUMIFS(Journal!$H$5:$H$504,Journal!$D$5:$D$504,$A37,Journal!$J$5:$J$504,J$3),SUMIFS(Journal!$H$5:$H$504,Journal!$D$5:$D$504,$A37,Journal!$J$5:$J$504,J$3)-SUMIFS(Journal!$G$5:$G$504,Journal!$D$5:$D$504,$A37,Journal!$J$5:$J$504,J$3)))</f>
        <v/>
      </c>
      <c r="K37" s="15">
        <f>IF(OR($A37="",$B37="Interne"),"",IF($B37="Produit",SUMIFS(Journal!$G$5:$G$504,Journal!$D$5:$D$504,$A37,Journal!$J$5:$J$504,K$3)-SUMIFS(Journal!$H$5:$H$504,Journal!$D$5:$D$504,$A37,Journal!$J$5:$J$504,K$3),SUMIFS(Journal!$H$5:$H$504,Journal!$D$5:$D$504,$A37,Journal!$J$5:$J$504,K$3)-SUMIFS(Journal!$G$5:$G$504,Journal!$D$5:$D$504,$A37,Journal!$J$5:$J$504,K$3)))</f>
        <v/>
      </c>
      <c r="L37" s="15">
        <f>IF(OR($A37="",$B37="Interne"),"",IF($B37="Produit",SUMIFS(Journal!$G$5:$G$504,Journal!$D$5:$D$504,$A37,Journal!$J$5:$J$504,L$3)-SUMIFS(Journal!$H$5:$H$504,Journal!$D$5:$D$504,$A37,Journal!$J$5:$J$504,L$3),SUMIFS(Journal!$H$5:$H$504,Journal!$D$5:$D$504,$A37,Journal!$J$5:$J$504,L$3)-SUMIFS(Journal!$G$5:$G$504,Journal!$D$5:$D$504,$A37,Journal!$J$5:$J$504,L$3)))</f>
        <v/>
      </c>
      <c r="M37" s="15">
        <f>IF(OR($A37="",$B37="Interne"),"",IF($B37="Produit",SUMIFS(Journal!$G$5:$G$504,Journal!$D$5:$D$504,$A37,Journal!$J$5:$J$504,M$3)-SUMIFS(Journal!$H$5:$H$504,Journal!$D$5:$D$504,$A37,Journal!$J$5:$J$504,M$3),SUMIFS(Journal!$H$5:$H$504,Journal!$D$5:$D$504,$A37,Journal!$J$5:$J$504,M$3)-SUMIFS(Journal!$G$5:$G$504,Journal!$D$5:$D$504,$A37,Journal!$J$5:$J$504,M$3)))</f>
        <v/>
      </c>
      <c r="N37" s="15">
        <f>IF(OR($A37="",$B37="Interne"),"",IF($B37="Produit",SUMIFS(Journal!$G$5:$G$504,Journal!$D$5:$D$504,$A37,Journal!$J$5:$J$504,N$3)-SUMIFS(Journal!$H$5:$H$504,Journal!$D$5:$D$504,$A37,Journal!$J$5:$J$504,N$3),SUMIFS(Journal!$H$5:$H$504,Journal!$D$5:$D$504,$A37,Journal!$J$5:$J$504,N$3)-SUMIFS(Journal!$G$5:$G$504,Journal!$D$5:$D$504,$A37,Journal!$J$5:$J$504,N$3)))</f>
        <v/>
      </c>
      <c r="O37" s="15">
        <f>IF(OR($A37="",$B37="Interne"),"",IF($B37="Produit",SUMIFS(Journal!$G$5:$G$504,Journal!$D$5:$D$504,$A37,Journal!$J$5:$J$504,O$3)-SUMIFS(Journal!$H$5:$H$504,Journal!$D$5:$D$504,$A37,Journal!$J$5:$J$504,O$3),SUMIFS(Journal!$H$5:$H$504,Journal!$D$5:$D$504,$A37,Journal!$J$5:$J$504,O$3)-SUMIFS(Journal!$G$5:$G$504,Journal!$D$5:$D$504,$A37,Journal!$J$5:$J$504,O$3)))</f>
        <v/>
      </c>
      <c r="P37" s="16">
        <f>IF(OR($A37="",$B37="Interne"),"",SUM(D37:O37))</f>
        <v/>
      </c>
    </row>
    <row r="38">
      <c r="A38">
        <f>IF(Paramètres!$E$43="","",Paramètres!$E$43)</f>
        <v/>
      </c>
      <c r="B38">
        <f>IF(Paramètres!$A$43="","",Paramètres!$C$43)</f>
        <v/>
      </c>
      <c r="C38">
        <f>IF(Paramètres!$A$43="","",Paramètres!$D$43)</f>
        <v/>
      </c>
      <c r="D38" s="15">
        <f>IF(OR($A38="",$B38="Interne"),"",IF($B38="Produit",SUMIFS(Journal!$G$5:$G$504,Journal!$D$5:$D$504,$A38,Journal!$J$5:$J$504,D$3)-SUMIFS(Journal!$H$5:$H$504,Journal!$D$5:$D$504,$A38,Journal!$J$5:$J$504,D$3),SUMIFS(Journal!$H$5:$H$504,Journal!$D$5:$D$504,$A38,Journal!$J$5:$J$504,D$3)-SUMIFS(Journal!$G$5:$G$504,Journal!$D$5:$D$504,$A38,Journal!$J$5:$J$504,D$3)))</f>
        <v/>
      </c>
      <c r="E38" s="15">
        <f>IF(OR($A38="",$B38="Interne"),"",IF($B38="Produit",SUMIFS(Journal!$G$5:$G$504,Journal!$D$5:$D$504,$A38,Journal!$J$5:$J$504,E$3)-SUMIFS(Journal!$H$5:$H$504,Journal!$D$5:$D$504,$A38,Journal!$J$5:$J$504,E$3),SUMIFS(Journal!$H$5:$H$504,Journal!$D$5:$D$504,$A38,Journal!$J$5:$J$504,E$3)-SUMIFS(Journal!$G$5:$G$504,Journal!$D$5:$D$504,$A38,Journal!$J$5:$J$504,E$3)))</f>
        <v/>
      </c>
      <c r="F38" s="15">
        <f>IF(OR($A38="",$B38="Interne"),"",IF($B38="Produit",SUMIFS(Journal!$G$5:$G$504,Journal!$D$5:$D$504,$A38,Journal!$J$5:$J$504,F$3)-SUMIFS(Journal!$H$5:$H$504,Journal!$D$5:$D$504,$A38,Journal!$J$5:$J$504,F$3),SUMIFS(Journal!$H$5:$H$504,Journal!$D$5:$D$504,$A38,Journal!$J$5:$J$504,F$3)-SUMIFS(Journal!$G$5:$G$504,Journal!$D$5:$D$504,$A38,Journal!$J$5:$J$504,F$3)))</f>
        <v/>
      </c>
      <c r="G38" s="15">
        <f>IF(OR($A38="",$B38="Interne"),"",IF($B38="Produit",SUMIFS(Journal!$G$5:$G$504,Journal!$D$5:$D$504,$A38,Journal!$J$5:$J$504,G$3)-SUMIFS(Journal!$H$5:$H$504,Journal!$D$5:$D$504,$A38,Journal!$J$5:$J$504,G$3),SUMIFS(Journal!$H$5:$H$504,Journal!$D$5:$D$504,$A38,Journal!$J$5:$J$504,G$3)-SUMIFS(Journal!$G$5:$G$504,Journal!$D$5:$D$504,$A38,Journal!$J$5:$J$504,G$3)))</f>
        <v/>
      </c>
      <c r="H38" s="15">
        <f>IF(OR($A38="",$B38="Interne"),"",IF($B38="Produit",SUMIFS(Journal!$G$5:$G$504,Journal!$D$5:$D$504,$A38,Journal!$J$5:$J$504,H$3)-SUMIFS(Journal!$H$5:$H$504,Journal!$D$5:$D$504,$A38,Journal!$J$5:$J$504,H$3),SUMIFS(Journal!$H$5:$H$504,Journal!$D$5:$D$504,$A38,Journal!$J$5:$J$504,H$3)-SUMIFS(Journal!$G$5:$G$504,Journal!$D$5:$D$504,$A38,Journal!$J$5:$J$504,H$3)))</f>
        <v/>
      </c>
      <c r="I38" s="15">
        <f>IF(OR($A38="",$B38="Interne"),"",IF($B38="Produit",SUMIFS(Journal!$G$5:$G$504,Journal!$D$5:$D$504,$A38,Journal!$J$5:$J$504,I$3)-SUMIFS(Journal!$H$5:$H$504,Journal!$D$5:$D$504,$A38,Journal!$J$5:$J$504,I$3),SUMIFS(Journal!$H$5:$H$504,Journal!$D$5:$D$504,$A38,Journal!$J$5:$J$504,I$3)-SUMIFS(Journal!$G$5:$G$504,Journal!$D$5:$D$504,$A38,Journal!$J$5:$J$504,I$3)))</f>
        <v/>
      </c>
      <c r="J38" s="15">
        <f>IF(OR($A38="",$B38="Interne"),"",IF($B38="Produit",SUMIFS(Journal!$G$5:$G$504,Journal!$D$5:$D$504,$A38,Journal!$J$5:$J$504,J$3)-SUMIFS(Journal!$H$5:$H$504,Journal!$D$5:$D$504,$A38,Journal!$J$5:$J$504,J$3),SUMIFS(Journal!$H$5:$H$504,Journal!$D$5:$D$504,$A38,Journal!$J$5:$J$504,J$3)-SUMIFS(Journal!$G$5:$G$504,Journal!$D$5:$D$504,$A38,Journal!$J$5:$J$504,J$3)))</f>
        <v/>
      </c>
      <c r="K38" s="15">
        <f>IF(OR($A38="",$B38="Interne"),"",IF($B38="Produit",SUMIFS(Journal!$G$5:$G$504,Journal!$D$5:$D$504,$A38,Journal!$J$5:$J$504,K$3)-SUMIFS(Journal!$H$5:$H$504,Journal!$D$5:$D$504,$A38,Journal!$J$5:$J$504,K$3),SUMIFS(Journal!$H$5:$H$504,Journal!$D$5:$D$504,$A38,Journal!$J$5:$J$504,K$3)-SUMIFS(Journal!$G$5:$G$504,Journal!$D$5:$D$504,$A38,Journal!$J$5:$J$504,K$3)))</f>
        <v/>
      </c>
      <c r="L38" s="15">
        <f>IF(OR($A38="",$B38="Interne"),"",IF($B38="Produit",SUMIFS(Journal!$G$5:$G$504,Journal!$D$5:$D$504,$A38,Journal!$J$5:$J$504,L$3)-SUMIFS(Journal!$H$5:$H$504,Journal!$D$5:$D$504,$A38,Journal!$J$5:$J$504,L$3),SUMIFS(Journal!$H$5:$H$504,Journal!$D$5:$D$504,$A38,Journal!$J$5:$J$504,L$3)-SUMIFS(Journal!$G$5:$G$504,Journal!$D$5:$D$504,$A38,Journal!$J$5:$J$504,L$3)))</f>
        <v/>
      </c>
      <c r="M38" s="15">
        <f>IF(OR($A38="",$B38="Interne"),"",IF($B38="Produit",SUMIFS(Journal!$G$5:$G$504,Journal!$D$5:$D$504,$A38,Journal!$J$5:$J$504,M$3)-SUMIFS(Journal!$H$5:$H$504,Journal!$D$5:$D$504,$A38,Journal!$J$5:$J$504,M$3),SUMIFS(Journal!$H$5:$H$504,Journal!$D$5:$D$504,$A38,Journal!$J$5:$J$504,M$3)-SUMIFS(Journal!$G$5:$G$504,Journal!$D$5:$D$504,$A38,Journal!$J$5:$J$504,M$3)))</f>
        <v/>
      </c>
      <c r="N38" s="15">
        <f>IF(OR($A38="",$B38="Interne"),"",IF($B38="Produit",SUMIFS(Journal!$G$5:$G$504,Journal!$D$5:$D$504,$A38,Journal!$J$5:$J$504,N$3)-SUMIFS(Journal!$H$5:$H$504,Journal!$D$5:$D$504,$A38,Journal!$J$5:$J$504,N$3),SUMIFS(Journal!$H$5:$H$504,Journal!$D$5:$D$504,$A38,Journal!$J$5:$J$504,N$3)-SUMIFS(Journal!$G$5:$G$504,Journal!$D$5:$D$504,$A38,Journal!$J$5:$J$504,N$3)))</f>
        <v/>
      </c>
      <c r="O38" s="15">
        <f>IF(OR($A38="",$B38="Interne"),"",IF($B38="Produit",SUMIFS(Journal!$G$5:$G$504,Journal!$D$5:$D$504,$A38,Journal!$J$5:$J$504,O$3)-SUMIFS(Journal!$H$5:$H$504,Journal!$D$5:$D$504,$A38,Journal!$J$5:$J$504,O$3),SUMIFS(Journal!$H$5:$H$504,Journal!$D$5:$D$504,$A38,Journal!$J$5:$J$504,O$3)-SUMIFS(Journal!$G$5:$G$504,Journal!$D$5:$D$504,$A38,Journal!$J$5:$J$504,O$3)))</f>
        <v/>
      </c>
      <c r="P38" s="16">
        <f>IF(OR($A38="",$B38="Interne"),"",SUM(D38:O38))</f>
        <v/>
      </c>
    </row>
    <row r="39">
      <c r="A39">
        <f>IF(Paramètres!$E$44="","",Paramètres!$E$44)</f>
        <v/>
      </c>
      <c r="B39">
        <f>IF(Paramètres!$A$44="","",Paramètres!$C$44)</f>
        <v/>
      </c>
      <c r="C39">
        <f>IF(Paramètres!$A$44="","",Paramètres!$D$44)</f>
        <v/>
      </c>
      <c r="D39" s="15">
        <f>IF(OR($A39="",$B39="Interne"),"",IF($B39="Produit",SUMIFS(Journal!$G$5:$G$504,Journal!$D$5:$D$504,$A39,Journal!$J$5:$J$504,D$3)-SUMIFS(Journal!$H$5:$H$504,Journal!$D$5:$D$504,$A39,Journal!$J$5:$J$504,D$3),SUMIFS(Journal!$H$5:$H$504,Journal!$D$5:$D$504,$A39,Journal!$J$5:$J$504,D$3)-SUMIFS(Journal!$G$5:$G$504,Journal!$D$5:$D$504,$A39,Journal!$J$5:$J$504,D$3)))</f>
        <v/>
      </c>
      <c r="E39" s="15">
        <f>IF(OR($A39="",$B39="Interne"),"",IF($B39="Produit",SUMIFS(Journal!$G$5:$G$504,Journal!$D$5:$D$504,$A39,Journal!$J$5:$J$504,E$3)-SUMIFS(Journal!$H$5:$H$504,Journal!$D$5:$D$504,$A39,Journal!$J$5:$J$504,E$3),SUMIFS(Journal!$H$5:$H$504,Journal!$D$5:$D$504,$A39,Journal!$J$5:$J$504,E$3)-SUMIFS(Journal!$G$5:$G$504,Journal!$D$5:$D$504,$A39,Journal!$J$5:$J$504,E$3)))</f>
        <v/>
      </c>
      <c r="F39" s="15">
        <f>IF(OR($A39="",$B39="Interne"),"",IF($B39="Produit",SUMIFS(Journal!$G$5:$G$504,Journal!$D$5:$D$504,$A39,Journal!$J$5:$J$504,F$3)-SUMIFS(Journal!$H$5:$H$504,Journal!$D$5:$D$504,$A39,Journal!$J$5:$J$504,F$3),SUMIFS(Journal!$H$5:$H$504,Journal!$D$5:$D$504,$A39,Journal!$J$5:$J$504,F$3)-SUMIFS(Journal!$G$5:$G$504,Journal!$D$5:$D$504,$A39,Journal!$J$5:$J$504,F$3)))</f>
        <v/>
      </c>
      <c r="G39" s="15">
        <f>IF(OR($A39="",$B39="Interne"),"",IF($B39="Produit",SUMIFS(Journal!$G$5:$G$504,Journal!$D$5:$D$504,$A39,Journal!$J$5:$J$504,G$3)-SUMIFS(Journal!$H$5:$H$504,Journal!$D$5:$D$504,$A39,Journal!$J$5:$J$504,G$3),SUMIFS(Journal!$H$5:$H$504,Journal!$D$5:$D$504,$A39,Journal!$J$5:$J$504,G$3)-SUMIFS(Journal!$G$5:$G$504,Journal!$D$5:$D$504,$A39,Journal!$J$5:$J$504,G$3)))</f>
        <v/>
      </c>
      <c r="H39" s="15">
        <f>IF(OR($A39="",$B39="Interne"),"",IF($B39="Produit",SUMIFS(Journal!$G$5:$G$504,Journal!$D$5:$D$504,$A39,Journal!$J$5:$J$504,H$3)-SUMIFS(Journal!$H$5:$H$504,Journal!$D$5:$D$504,$A39,Journal!$J$5:$J$504,H$3),SUMIFS(Journal!$H$5:$H$504,Journal!$D$5:$D$504,$A39,Journal!$J$5:$J$504,H$3)-SUMIFS(Journal!$G$5:$G$504,Journal!$D$5:$D$504,$A39,Journal!$J$5:$J$504,H$3)))</f>
        <v/>
      </c>
      <c r="I39" s="15">
        <f>IF(OR($A39="",$B39="Interne"),"",IF($B39="Produit",SUMIFS(Journal!$G$5:$G$504,Journal!$D$5:$D$504,$A39,Journal!$J$5:$J$504,I$3)-SUMIFS(Journal!$H$5:$H$504,Journal!$D$5:$D$504,$A39,Journal!$J$5:$J$504,I$3),SUMIFS(Journal!$H$5:$H$504,Journal!$D$5:$D$504,$A39,Journal!$J$5:$J$504,I$3)-SUMIFS(Journal!$G$5:$G$504,Journal!$D$5:$D$504,$A39,Journal!$J$5:$J$504,I$3)))</f>
        <v/>
      </c>
      <c r="J39" s="15">
        <f>IF(OR($A39="",$B39="Interne"),"",IF($B39="Produit",SUMIFS(Journal!$G$5:$G$504,Journal!$D$5:$D$504,$A39,Journal!$J$5:$J$504,J$3)-SUMIFS(Journal!$H$5:$H$504,Journal!$D$5:$D$504,$A39,Journal!$J$5:$J$504,J$3),SUMIFS(Journal!$H$5:$H$504,Journal!$D$5:$D$504,$A39,Journal!$J$5:$J$504,J$3)-SUMIFS(Journal!$G$5:$G$504,Journal!$D$5:$D$504,$A39,Journal!$J$5:$J$504,J$3)))</f>
        <v/>
      </c>
      <c r="K39" s="15">
        <f>IF(OR($A39="",$B39="Interne"),"",IF($B39="Produit",SUMIFS(Journal!$G$5:$G$504,Journal!$D$5:$D$504,$A39,Journal!$J$5:$J$504,K$3)-SUMIFS(Journal!$H$5:$H$504,Journal!$D$5:$D$504,$A39,Journal!$J$5:$J$504,K$3),SUMIFS(Journal!$H$5:$H$504,Journal!$D$5:$D$504,$A39,Journal!$J$5:$J$504,K$3)-SUMIFS(Journal!$G$5:$G$504,Journal!$D$5:$D$504,$A39,Journal!$J$5:$J$504,K$3)))</f>
        <v/>
      </c>
      <c r="L39" s="15">
        <f>IF(OR($A39="",$B39="Interne"),"",IF($B39="Produit",SUMIFS(Journal!$G$5:$G$504,Journal!$D$5:$D$504,$A39,Journal!$J$5:$J$504,L$3)-SUMIFS(Journal!$H$5:$H$504,Journal!$D$5:$D$504,$A39,Journal!$J$5:$J$504,L$3),SUMIFS(Journal!$H$5:$H$504,Journal!$D$5:$D$504,$A39,Journal!$J$5:$J$504,L$3)-SUMIFS(Journal!$G$5:$G$504,Journal!$D$5:$D$504,$A39,Journal!$J$5:$J$504,L$3)))</f>
        <v/>
      </c>
      <c r="M39" s="15">
        <f>IF(OR($A39="",$B39="Interne"),"",IF($B39="Produit",SUMIFS(Journal!$G$5:$G$504,Journal!$D$5:$D$504,$A39,Journal!$J$5:$J$504,M$3)-SUMIFS(Journal!$H$5:$H$504,Journal!$D$5:$D$504,$A39,Journal!$J$5:$J$504,M$3),SUMIFS(Journal!$H$5:$H$504,Journal!$D$5:$D$504,$A39,Journal!$J$5:$J$504,M$3)-SUMIFS(Journal!$G$5:$G$504,Journal!$D$5:$D$504,$A39,Journal!$J$5:$J$504,M$3)))</f>
        <v/>
      </c>
      <c r="N39" s="15">
        <f>IF(OR($A39="",$B39="Interne"),"",IF($B39="Produit",SUMIFS(Journal!$G$5:$G$504,Journal!$D$5:$D$504,$A39,Journal!$J$5:$J$504,N$3)-SUMIFS(Journal!$H$5:$H$504,Journal!$D$5:$D$504,$A39,Journal!$J$5:$J$504,N$3),SUMIFS(Journal!$H$5:$H$504,Journal!$D$5:$D$504,$A39,Journal!$J$5:$J$504,N$3)-SUMIFS(Journal!$G$5:$G$504,Journal!$D$5:$D$504,$A39,Journal!$J$5:$J$504,N$3)))</f>
        <v/>
      </c>
      <c r="O39" s="15">
        <f>IF(OR($A39="",$B39="Interne"),"",IF($B39="Produit",SUMIFS(Journal!$G$5:$G$504,Journal!$D$5:$D$504,$A39,Journal!$J$5:$J$504,O$3)-SUMIFS(Journal!$H$5:$H$504,Journal!$D$5:$D$504,$A39,Journal!$J$5:$J$504,O$3),SUMIFS(Journal!$H$5:$H$504,Journal!$D$5:$D$504,$A39,Journal!$J$5:$J$504,O$3)-SUMIFS(Journal!$G$5:$G$504,Journal!$D$5:$D$504,$A39,Journal!$J$5:$J$504,O$3)))</f>
        <v/>
      </c>
      <c r="P39" s="16">
        <f>IF(OR($A39="",$B39="Interne"),"",SUM(D39:O39))</f>
        <v/>
      </c>
    </row>
    <row r="40">
      <c r="A40">
        <f>IF(Paramètres!$E$45="","",Paramètres!$E$45)</f>
        <v/>
      </c>
      <c r="B40">
        <f>IF(Paramètres!$A$45="","",Paramètres!$C$45)</f>
        <v/>
      </c>
      <c r="C40">
        <f>IF(Paramètres!$A$45="","",Paramètres!$D$45)</f>
        <v/>
      </c>
      <c r="D40" s="15">
        <f>IF(OR($A40="",$B40="Interne"),"",IF($B40="Produit",SUMIFS(Journal!$G$5:$G$504,Journal!$D$5:$D$504,$A40,Journal!$J$5:$J$504,D$3)-SUMIFS(Journal!$H$5:$H$504,Journal!$D$5:$D$504,$A40,Journal!$J$5:$J$504,D$3),SUMIFS(Journal!$H$5:$H$504,Journal!$D$5:$D$504,$A40,Journal!$J$5:$J$504,D$3)-SUMIFS(Journal!$G$5:$G$504,Journal!$D$5:$D$504,$A40,Journal!$J$5:$J$504,D$3)))</f>
        <v/>
      </c>
      <c r="E40" s="15">
        <f>IF(OR($A40="",$B40="Interne"),"",IF($B40="Produit",SUMIFS(Journal!$G$5:$G$504,Journal!$D$5:$D$504,$A40,Journal!$J$5:$J$504,E$3)-SUMIFS(Journal!$H$5:$H$504,Journal!$D$5:$D$504,$A40,Journal!$J$5:$J$504,E$3),SUMIFS(Journal!$H$5:$H$504,Journal!$D$5:$D$504,$A40,Journal!$J$5:$J$504,E$3)-SUMIFS(Journal!$G$5:$G$504,Journal!$D$5:$D$504,$A40,Journal!$J$5:$J$504,E$3)))</f>
        <v/>
      </c>
      <c r="F40" s="15">
        <f>IF(OR($A40="",$B40="Interne"),"",IF($B40="Produit",SUMIFS(Journal!$G$5:$G$504,Journal!$D$5:$D$504,$A40,Journal!$J$5:$J$504,F$3)-SUMIFS(Journal!$H$5:$H$504,Journal!$D$5:$D$504,$A40,Journal!$J$5:$J$504,F$3),SUMIFS(Journal!$H$5:$H$504,Journal!$D$5:$D$504,$A40,Journal!$J$5:$J$504,F$3)-SUMIFS(Journal!$G$5:$G$504,Journal!$D$5:$D$504,$A40,Journal!$J$5:$J$504,F$3)))</f>
        <v/>
      </c>
      <c r="G40" s="15">
        <f>IF(OR($A40="",$B40="Interne"),"",IF($B40="Produit",SUMIFS(Journal!$G$5:$G$504,Journal!$D$5:$D$504,$A40,Journal!$J$5:$J$504,G$3)-SUMIFS(Journal!$H$5:$H$504,Journal!$D$5:$D$504,$A40,Journal!$J$5:$J$504,G$3),SUMIFS(Journal!$H$5:$H$504,Journal!$D$5:$D$504,$A40,Journal!$J$5:$J$504,G$3)-SUMIFS(Journal!$G$5:$G$504,Journal!$D$5:$D$504,$A40,Journal!$J$5:$J$504,G$3)))</f>
        <v/>
      </c>
      <c r="H40" s="15">
        <f>IF(OR($A40="",$B40="Interne"),"",IF($B40="Produit",SUMIFS(Journal!$G$5:$G$504,Journal!$D$5:$D$504,$A40,Journal!$J$5:$J$504,H$3)-SUMIFS(Journal!$H$5:$H$504,Journal!$D$5:$D$504,$A40,Journal!$J$5:$J$504,H$3),SUMIFS(Journal!$H$5:$H$504,Journal!$D$5:$D$504,$A40,Journal!$J$5:$J$504,H$3)-SUMIFS(Journal!$G$5:$G$504,Journal!$D$5:$D$504,$A40,Journal!$J$5:$J$504,H$3)))</f>
        <v/>
      </c>
      <c r="I40" s="15">
        <f>IF(OR($A40="",$B40="Interne"),"",IF($B40="Produit",SUMIFS(Journal!$G$5:$G$504,Journal!$D$5:$D$504,$A40,Journal!$J$5:$J$504,I$3)-SUMIFS(Journal!$H$5:$H$504,Journal!$D$5:$D$504,$A40,Journal!$J$5:$J$504,I$3),SUMIFS(Journal!$H$5:$H$504,Journal!$D$5:$D$504,$A40,Journal!$J$5:$J$504,I$3)-SUMIFS(Journal!$G$5:$G$504,Journal!$D$5:$D$504,$A40,Journal!$J$5:$J$504,I$3)))</f>
        <v/>
      </c>
      <c r="J40" s="15">
        <f>IF(OR($A40="",$B40="Interne"),"",IF($B40="Produit",SUMIFS(Journal!$G$5:$G$504,Journal!$D$5:$D$504,$A40,Journal!$J$5:$J$504,J$3)-SUMIFS(Journal!$H$5:$H$504,Journal!$D$5:$D$504,$A40,Journal!$J$5:$J$504,J$3),SUMIFS(Journal!$H$5:$H$504,Journal!$D$5:$D$504,$A40,Journal!$J$5:$J$504,J$3)-SUMIFS(Journal!$G$5:$G$504,Journal!$D$5:$D$504,$A40,Journal!$J$5:$J$504,J$3)))</f>
        <v/>
      </c>
      <c r="K40" s="15">
        <f>IF(OR($A40="",$B40="Interne"),"",IF($B40="Produit",SUMIFS(Journal!$G$5:$G$504,Journal!$D$5:$D$504,$A40,Journal!$J$5:$J$504,K$3)-SUMIFS(Journal!$H$5:$H$504,Journal!$D$5:$D$504,$A40,Journal!$J$5:$J$504,K$3),SUMIFS(Journal!$H$5:$H$504,Journal!$D$5:$D$504,$A40,Journal!$J$5:$J$504,K$3)-SUMIFS(Journal!$G$5:$G$504,Journal!$D$5:$D$504,$A40,Journal!$J$5:$J$504,K$3)))</f>
        <v/>
      </c>
      <c r="L40" s="15">
        <f>IF(OR($A40="",$B40="Interne"),"",IF($B40="Produit",SUMIFS(Journal!$G$5:$G$504,Journal!$D$5:$D$504,$A40,Journal!$J$5:$J$504,L$3)-SUMIFS(Journal!$H$5:$H$504,Journal!$D$5:$D$504,$A40,Journal!$J$5:$J$504,L$3),SUMIFS(Journal!$H$5:$H$504,Journal!$D$5:$D$504,$A40,Journal!$J$5:$J$504,L$3)-SUMIFS(Journal!$G$5:$G$504,Journal!$D$5:$D$504,$A40,Journal!$J$5:$J$504,L$3)))</f>
        <v/>
      </c>
      <c r="M40" s="15">
        <f>IF(OR($A40="",$B40="Interne"),"",IF($B40="Produit",SUMIFS(Journal!$G$5:$G$504,Journal!$D$5:$D$504,$A40,Journal!$J$5:$J$504,M$3)-SUMIFS(Journal!$H$5:$H$504,Journal!$D$5:$D$504,$A40,Journal!$J$5:$J$504,M$3),SUMIFS(Journal!$H$5:$H$504,Journal!$D$5:$D$504,$A40,Journal!$J$5:$J$504,M$3)-SUMIFS(Journal!$G$5:$G$504,Journal!$D$5:$D$504,$A40,Journal!$J$5:$J$504,M$3)))</f>
        <v/>
      </c>
      <c r="N40" s="15">
        <f>IF(OR($A40="",$B40="Interne"),"",IF($B40="Produit",SUMIFS(Journal!$G$5:$G$504,Journal!$D$5:$D$504,$A40,Journal!$J$5:$J$504,N$3)-SUMIFS(Journal!$H$5:$H$504,Journal!$D$5:$D$504,$A40,Journal!$J$5:$J$504,N$3),SUMIFS(Journal!$H$5:$H$504,Journal!$D$5:$D$504,$A40,Journal!$J$5:$J$504,N$3)-SUMIFS(Journal!$G$5:$G$504,Journal!$D$5:$D$504,$A40,Journal!$J$5:$J$504,N$3)))</f>
        <v/>
      </c>
      <c r="O40" s="15">
        <f>IF(OR($A40="",$B40="Interne"),"",IF($B40="Produit",SUMIFS(Journal!$G$5:$G$504,Journal!$D$5:$D$504,$A40,Journal!$J$5:$J$504,O$3)-SUMIFS(Journal!$H$5:$H$504,Journal!$D$5:$D$504,$A40,Journal!$J$5:$J$504,O$3),SUMIFS(Journal!$H$5:$H$504,Journal!$D$5:$D$504,$A40,Journal!$J$5:$J$504,O$3)-SUMIFS(Journal!$G$5:$G$504,Journal!$D$5:$D$504,$A40,Journal!$J$5:$J$504,O$3)))</f>
        <v/>
      </c>
      <c r="P40" s="16">
        <f>IF(OR($A40="",$B40="Interne"),"",SUM(D40:O40))</f>
        <v/>
      </c>
    </row>
    <row r="42">
      <c r="A42" s="17" t="inlineStr">
        <is>
          <t>Total des produits</t>
        </is>
      </c>
      <c r="D42" s="18">
        <f>SUMIF($B$5:$B$40,"Produit",D5:D40)</f>
        <v/>
      </c>
      <c r="E42" s="18">
        <f>SUMIF($B$5:$B$40,"Produit",E5:E40)</f>
        <v/>
      </c>
      <c r="F42" s="18">
        <f>SUMIF($B$5:$B$40,"Produit",F5:F40)</f>
        <v/>
      </c>
      <c r="G42" s="18">
        <f>SUMIF($B$5:$B$40,"Produit",G5:G40)</f>
        <v/>
      </c>
      <c r="H42" s="18">
        <f>SUMIF($B$5:$B$40,"Produit",H5:H40)</f>
        <v/>
      </c>
      <c r="I42" s="18">
        <f>SUMIF($B$5:$B$40,"Produit",I5:I40)</f>
        <v/>
      </c>
      <c r="J42" s="18">
        <f>SUMIF($B$5:$B$40,"Produit",J5:J40)</f>
        <v/>
      </c>
      <c r="K42" s="18">
        <f>SUMIF($B$5:$B$40,"Produit",K5:K40)</f>
        <v/>
      </c>
      <c r="L42" s="18">
        <f>SUMIF($B$5:$B$40,"Produit",L5:L40)</f>
        <v/>
      </c>
      <c r="M42" s="18">
        <f>SUMIF($B$5:$B$40,"Produit",M5:M40)</f>
        <v/>
      </c>
      <c r="N42" s="18">
        <f>SUMIF($B$5:$B$40,"Produit",N5:N40)</f>
        <v/>
      </c>
      <c r="O42" s="18">
        <f>SUMIF($B$5:$B$40,"Produit",O5:O40)</f>
        <v/>
      </c>
      <c r="P42" s="18">
        <f>SUMIF($B$5:$B$40,"Produit",P5:P40)</f>
        <v/>
      </c>
    </row>
    <row r="43">
      <c r="A43" s="17" t="inlineStr">
        <is>
          <t>Total des charges</t>
        </is>
      </c>
      <c r="D43" s="18">
        <f>SUMIF($B$5:$B$40,"Charge",D5:D40)</f>
        <v/>
      </c>
      <c r="E43" s="18">
        <f>SUMIF($B$5:$B$40,"Charge",E5:E40)</f>
        <v/>
      </c>
      <c r="F43" s="18">
        <f>SUMIF($B$5:$B$40,"Charge",F5:F40)</f>
        <v/>
      </c>
      <c r="G43" s="18">
        <f>SUMIF($B$5:$B$40,"Charge",G5:G40)</f>
        <v/>
      </c>
      <c r="H43" s="18">
        <f>SUMIF($B$5:$B$40,"Charge",H5:H40)</f>
        <v/>
      </c>
      <c r="I43" s="18">
        <f>SUMIF($B$5:$B$40,"Charge",I5:I40)</f>
        <v/>
      </c>
      <c r="J43" s="18">
        <f>SUMIF($B$5:$B$40,"Charge",J5:J40)</f>
        <v/>
      </c>
      <c r="K43" s="18">
        <f>SUMIF($B$5:$B$40,"Charge",K5:K40)</f>
        <v/>
      </c>
      <c r="L43" s="18">
        <f>SUMIF($B$5:$B$40,"Charge",L5:L40)</f>
        <v/>
      </c>
      <c r="M43" s="18">
        <f>SUMIF($B$5:$B$40,"Charge",M5:M40)</f>
        <v/>
      </c>
      <c r="N43" s="18">
        <f>SUMIF($B$5:$B$40,"Charge",N5:N40)</f>
        <v/>
      </c>
      <c r="O43" s="18">
        <f>SUMIF($B$5:$B$40,"Charge",O5:O40)</f>
        <v/>
      </c>
      <c r="P43" s="18">
        <f>SUMIF($B$5:$B$40,"Charge",P5:P40)</f>
        <v/>
      </c>
    </row>
    <row r="44">
      <c r="A44" s="17" t="inlineStr">
        <is>
          <t>Résultat (produits moins charges)</t>
        </is>
      </c>
      <c r="D44" s="18">
        <f>D42-D43</f>
        <v/>
      </c>
      <c r="E44" s="18">
        <f>E42-E43</f>
        <v/>
      </c>
      <c r="F44" s="18">
        <f>F42-F43</f>
        <v/>
      </c>
      <c r="G44" s="18">
        <f>G42-G43</f>
        <v/>
      </c>
      <c r="H44" s="18">
        <f>H42-H43</f>
        <v/>
      </c>
      <c r="I44" s="18">
        <f>I42-I43</f>
        <v/>
      </c>
      <c r="J44" s="18">
        <f>J42-J43</f>
        <v/>
      </c>
      <c r="K44" s="18">
        <f>K42-K43</f>
        <v/>
      </c>
      <c r="L44" s="18">
        <f>L42-L43</f>
        <v/>
      </c>
      <c r="M44" s="18">
        <f>M42-M43</f>
        <v/>
      </c>
      <c r="N44" s="18">
        <f>N42-N43</f>
        <v/>
      </c>
      <c r="O44" s="18">
        <f>O42-O43</f>
        <v/>
      </c>
      <c r="P44" s="18">
        <f>P42-P43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 outlineLevelCol="0"/>
  <cols>
    <col width="40" customWidth="1" min="1" max="1"/>
    <col width="14" customWidth="1" min="2" max="2"/>
    <col width="9" customWidth="1" min="3" max="3"/>
    <col width="3" customWidth="1" min="4" max="4"/>
    <col width="46" customWidth="1" min="5" max="5"/>
    <col width="14" customWidth="1" min="6" max="6"/>
    <col width="9" customWidth="1" min="7" max="7"/>
  </cols>
  <sheetData>
    <row r="1">
      <c r="A1" s="1" t="inlineStr">
        <is>
          <t>Compte de résultat de l’exercice</t>
        </is>
      </c>
    </row>
    <row r="2">
      <c r="A2" s="2" t="inlineStr">
        <is>
          <t>Dans l’ordre des rubriques du cerfa 12156*06 : le même découpage que le budget prévisionnel déposé.</t>
        </is>
      </c>
    </row>
    <row r="4" ht="30" customHeight="1">
      <c r="A4" s="9" t="inlineStr">
        <is>
          <t>Charges</t>
        </is>
      </c>
      <c r="B4" s="9" t="inlineStr">
        <is>
          <t>Montant</t>
        </is>
      </c>
      <c r="C4" s="9" t="inlineStr">
        <is>
          <t>Part</t>
        </is>
      </c>
      <c r="D4" s="9" t="inlineStr"/>
      <c r="E4" s="9" t="inlineStr">
        <is>
          <t>Produits</t>
        </is>
      </c>
      <c r="F4" s="9" t="inlineStr">
        <is>
          <t>Montant</t>
        </is>
      </c>
      <c r="G4" s="9" t="inlineStr">
        <is>
          <t>Part</t>
        </is>
      </c>
    </row>
    <row r="5">
      <c r="A5" s="19" t="inlineStr">
        <is>
          <t>60 Achats</t>
        </is>
      </c>
      <c r="B5" s="20">
        <f>SUMIF(Synthèse!$C$5:$C$40,A5,Synthèse!$P$5:$P$40)</f>
        <v/>
      </c>
      <c r="C5" s="21">
        <f>IF($B$14=0,"",B5/$B$14)</f>
        <v/>
      </c>
      <c r="E5" s="19" t="inlineStr">
        <is>
          <t>70 Ventes de produits, prestations de services</t>
        </is>
      </c>
      <c r="F5" s="20">
        <f>SUMIF(Synthèse!$C$5:$C$40,E5,Synthèse!$P$5:$P$40)</f>
        <v/>
      </c>
      <c r="G5" s="21">
        <f>IF($F$14=0,"",F5/$F$14)</f>
        <v/>
      </c>
    </row>
    <row r="6">
      <c r="A6" s="19" t="inlineStr">
        <is>
          <t>61 Services extérieurs</t>
        </is>
      </c>
      <c r="B6" s="20">
        <f>SUMIF(Synthèse!$C$5:$C$40,A6,Synthèse!$P$5:$P$40)</f>
        <v/>
      </c>
      <c r="C6" s="21">
        <f>IF($B$14=0,"",B6/$B$14)</f>
        <v/>
      </c>
      <c r="E6" s="19" t="inlineStr">
        <is>
          <t>74 Subventions d’exploitation</t>
        </is>
      </c>
      <c r="F6" s="20">
        <f>SUMIF(Synthèse!$C$5:$C$40,E6,Synthèse!$P$5:$P$40)</f>
        <v/>
      </c>
      <c r="G6" s="21">
        <f>IF($F$14=0,"",F6/$F$14)</f>
        <v/>
      </c>
    </row>
    <row r="7">
      <c r="A7" s="19" t="inlineStr">
        <is>
          <t>62 Autres services extérieurs</t>
        </is>
      </c>
      <c r="B7" s="20">
        <f>SUMIF(Synthèse!$C$5:$C$40,A7,Synthèse!$P$5:$P$40)</f>
        <v/>
      </c>
      <c r="C7" s="21">
        <f>IF($B$14=0,"",B7/$B$14)</f>
        <v/>
      </c>
      <c r="E7" s="19" t="inlineStr">
        <is>
          <t>75 Autres produits de gestion courante</t>
        </is>
      </c>
      <c r="F7" s="20">
        <f>SUMIF(Synthèse!$C$5:$C$40,E7,Synthèse!$P$5:$P$40)</f>
        <v/>
      </c>
      <c r="G7" s="21">
        <f>IF($F$14=0,"",F7/$F$14)</f>
        <v/>
      </c>
    </row>
    <row r="8">
      <c r="A8" s="19" t="inlineStr">
        <is>
          <t>63 Impôts et taxes</t>
        </is>
      </c>
      <c r="B8" s="20">
        <f>SUMIF(Synthèse!$C$5:$C$40,A8,Synthèse!$P$5:$P$40)</f>
        <v/>
      </c>
      <c r="C8" s="21">
        <f>IF($B$14=0,"",B8/$B$14)</f>
        <v/>
      </c>
      <c r="E8" s="19" t="inlineStr">
        <is>
          <t>76 Produits financiers</t>
        </is>
      </c>
      <c r="F8" s="20">
        <f>SUMIF(Synthèse!$C$5:$C$40,E8,Synthèse!$P$5:$P$40)</f>
        <v/>
      </c>
      <c r="G8" s="21">
        <f>IF($F$14=0,"",F8/$F$14)</f>
        <v/>
      </c>
    </row>
    <row r="9">
      <c r="A9" s="19" t="inlineStr">
        <is>
          <t>64 Charges de personnel</t>
        </is>
      </c>
      <c r="B9" s="20">
        <f>SUMIF(Synthèse!$C$5:$C$40,A9,Synthèse!$P$5:$P$40)</f>
        <v/>
      </c>
      <c r="C9" s="21">
        <f>IF($B$14=0,"",B9/$B$14)</f>
        <v/>
      </c>
      <c r="E9" s="19" t="inlineStr">
        <is>
          <t>77 Produits exceptionnels</t>
        </is>
      </c>
      <c r="F9" s="20">
        <f>SUMIF(Synthèse!$C$5:$C$40,E9,Synthèse!$P$5:$P$40)</f>
        <v/>
      </c>
      <c r="G9" s="21">
        <f>IF($F$14=0,"",F9/$F$14)</f>
        <v/>
      </c>
    </row>
    <row r="10">
      <c r="A10" s="19" t="inlineStr">
        <is>
          <t>65 Autres charges de gestion courante</t>
        </is>
      </c>
      <c r="B10" s="20">
        <f>SUMIF(Synthèse!$C$5:$C$40,A10,Synthèse!$P$5:$P$40)</f>
        <v/>
      </c>
      <c r="C10" s="21">
        <f>IF($B$14=0,"",B10/$B$14)</f>
        <v/>
      </c>
      <c r="E10" s="19" t="n"/>
      <c r="F10" s="19" t="n"/>
      <c r="G10" s="19" t="n"/>
    </row>
    <row r="11">
      <c r="A11" s="19" t="inlineStr">
        <is>
          <t>66 Charges financières</t>
        </is>
      </c>
      <c r="B11" s="20">
        <f>SUMIF(Synthèse!$C$5:$C$40,A11,Synthèse!$P$5:$P$40)</f>
        <v/>
      </c>
      <c r="C11" s="21">
        <f>IF($B$14=0,"",B11/$B$14)</f>
        <v/>
      </c>
      <c r="E11" s="19" t="n"/>
      <c r="F11" s="19" t="n"/>
      <c r="G11" s="19" t="n"/>
    </row>
    <row r="12">
      <c r="A12" s="19" t="inlineStr">
        <is>
          <t>67 Charges exceptionnelles</t>
        </is>
      </c>
      <c r="B12" s="20">
        <f>SUMIF(Synthèse!$C$5:$C$40,A12,Synthèse!$P$5:$P$40)</f>
        <v/>
      </c>
      <c r="C12" s="21">
        <f>IF($B$14=0,"",B12/$B$14)</f>
        <v/>
      </c>
      <c r="E12" s="19" t="n"/>
      <c r="F12" s="19" t="n"/>
      <c r="G12" s="19" t="n"/>
    </row>
    <row r="14">
      <c r="A14" s="17" t="inlineStr">
        <is>
          <t>Total des charges</t>
        </is>
      </c>
      <c r="B14" s="18">
        <f>SUM(B5:B12)</f>
        <v/>
      </c>
      <c r="E14" s="17" t="inlineStr">
        <is>
          <t>Total des produits</t>
        </is>
      </c>
      <c r="F14" s="18">
        <f>SUM(F5:F12)</f>
        <v/>
      </c>
    </row>
    <row r="16">
      <c r="A16" s="5" t="inlineStr">
        <is>
          <t>Résultat de l’exercice (excédent si positif)</t>
        </is>
      </c>
      <c r="B16" s="22">
        <f>F14-B14</f>
        <v/>
      </c>
    </row>
    <row r="18">
      <c r="A18" s="2" t="inlineStr">
        <is>
          <t>Contrôle : recettes moins dépenses du journal, hors virements internes</t>
        </is>
      </c>
      <c r="B18" s="15">
        <f>(SUM(Journal!$G$5:$G$504)-SUMIFS(Journal!$G$5:$G$504,Journal!$K$5:$K$504,"Interne"))-(SUM(Journal!$H$5:$H$504)-SUMIFS(Journal!$H$5:$H$504,Journal!$K$5:$K$504,"Interne"))</f>
        <v/>
      </c>
    </row>
    <row r="19">
      <c r="A19" s="2" t="inlineStr">
        <is>
          <t>Écart avec le résultat (doit être nul)</t>
        </is>
      </c>
      <c r="B19" s="15">
        <f>ROUND(B18-B16,2)</f>
        <v/>
      </c>
    </row>
    <row r="21">
      <c r="A21" s="2" t="inlineStr">
        <is>
          <t>Les contributions volontaires en nature (bénévolat, mise à disposition gratuite) se présentent en pied du compte de résultat et du cerfa, hors de ce journal.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4" customWidth="1" min="1" max="1"/>
    <col width="16" customWidth="1" min="2" max="2"/>
    <col width="16" customWidth="1" min="3" max="3"/>
    <col width="15" customWidth="1" min="4" max="4"/>
    <col width="16" customWidth="1" min="5" max="5"/>
    <col width="16" customWidth="1" min="6" max="6"/>
    <col width="14" customWidth="1" min="7" max="7"/>
    <col width="16" customWidth="1" min="8" max="8"/>
  </cols>
  <sheetData>
    <row r="1">
      <c r="A1" s="1" t="inlineStr">
        <is>
          <t>Trésorerie de fin de mois et rapprochement bancaire</t>
        </is>
      </c>
    </row>
    <row r="2">
      <c r="A2" s="2" t="inlineStr">
        <is>
          <t>Soldes chaînés depuis les soldes d’ouverture des Paramètres.</t>
        </is>
      </c>
    </row>
    <row r="4" ht="30" customHeight="1">
      <c r="A4" s="9" t="inlineStr">
        <is>
          <t>Mois</t>
        </is>
      </c>
      <c r="B4" s="9" t="inlineStr">
        <is>
          <t>Encaissements banque</t>
        </is>
      </c>
      <c r="C4" s="9" t="inlineStr">
        <is>
          <t>Décaissements banque</t>
        </is>
      </c>
      <c r="D4" s="9" t="inlineStr">
        <is>
          <t>Solde banque</t>
        </is>
      </c>
      <c r="E4" s="9" t="inlineStr">
        <is>
          <t>Encaissements caisse</t>
        </is>
      </c>
      <c r="F4" s="9" t="inlineStr">
        <is>
          <t>Décaissements caisse</t>
        </is>
      </c>
      <c r="G4" s="9" t="inlineStr">
        <is>
          <t>Solde caisse</t>
        </is>
      </c>
      <c r="H4" s="9" t="inlineStr">
        <is>
          <t>Trésorerie totale</t>
        </is>
      </c>
    </row>
    <row r="5">
      <c r="A5" s="23">
        <f>DATE(YEAR(Paramètres!$B$4),MONTH(Paramètres!$B$4)+1-1,1)</f>
        <v/>
      </c>
      <c r="B5" s="15">
        <f>SUMIFS(Journal!$G$5:$G$504,Journal!$F$5:$F$504,"Banque",Journal!$J$5:$J$504,1)</f>
        <v/>
      </c>
      <c r="C5" s="15">
        <f>SUMIFS(Journal!$H$5:$H$504,Journal!$F$5:$F$504,"Banque",Journal!$J$5:$J$504,1)</f>
        <v/>
      </c>
      <c r="D5" s="16">
        <f>Paramètres!$B$5+B5-C5</f>
        <v/>
      </c>
      <c r="E5" s="15">
        <f>SUMIFS(Journal!$G$5:$G$504,Journal!$F$5:$F$504,"Caisse",Journal!$J$5:$J$504,1)</f>
        <v/>
      </c>
      <c r="F5" s="15">
        <f>SUMIFS(Journal!$H$5:$H$504,Journal!$F$5:$F$504,"Caisse",Journal!$J$5:$J$504,1)</f>
        <v/>
      </c>
      <c r="G5" s="16">
        <f>Paramètres!$B$6+E5-F5</f>
        <v/>
      </c>
      <c r="H5" s="16">
        <f>D5+G5</f>
        <v/>
      </c>
    </row>
    <row r="6">
      <c r="A6" s="23">
        <f>DATE(YEAR(Paramètres!$B$4),MONTH(Paramètres!$B$4)+2-1,1)</f>
        <v/>
      </c>
      <c r="B6" s="15">
        <f>SUMIFS(Journal!$G$5:$G$504,Journal!$F$5:$F$504,"Banque",Journal!$J$5:$J$504,2)</f>
        <v/>
      </c>
      <c r="C6" s="15">
        <f>SUMIFS(Journal!$H$5:$H$504,Journal!$F$5:$F$504,"Banque",Journal!$J$5:$J$504,2)</f>
        <v/>
      </c>
      <c r="D6" s="16">
        <f>D5+B6-C6</f>
        <v/>
      </c>
      <c r="E6" s="15">
        <f>SUMIFS(Journal!$G$5:$G$504,Journal!$F$5:$F$504,"Caisse",Journal!$J$5:$J$504,2)</f>
        <v/>
      </c>
      <c r="F6" s="15">
        <f>SUMIFS(Journal!$H$5:$H$504,Journal!$F$5:$F$504,"Caisse",Journal!$J$5:$J$504,2)</f>
        <v/>
      </c>
      <c r="G6" s="16">
        <f>G5+E6-F6</f>
        <v/>
      </c>
      <c r="H6" s="16">
        <f>D6+G6</f>
        <v/>
      </c>
    </row>
    <row r="7">
      <c r="A7" s="23">
        <f>DATE(YEAR(Paramètres!$B$4),MONTH(Paramètres!$B$4)+3-1,1)</f>
        <v/>
      </c>
      <c r="B7" s="15">
        <f>SUMIFS(Journal!$G$5:$G$504,Journal!$F$5:$F$504,"Banque",Journal!$J$5:$J$504,3)</f>
        <v/>
      </c>
      <c r="C7" s="15">
        <f>SUMIFS(Journal!$H$5:$H$504,Journal!$F$5:$F$504,"Banque",Journal!$J$5:$J$504,3)</f>
        <v/>
      </c>
      <c r="D7" s="16">
        <f>D6+B7-C7</f>
        <v/>
      </c>
      <c r="E7" s="15">
        <f>SUMIFS(Journal!$G$5:$G$504,Journal!$F$5:$F$504,"Caisse",Journal!$J$5:$J$504,3)</f>
        <v/>
      </c>
      <c r="F7" s="15">
        <f>SUMIFS(Journal!$H$5:$H$504,Journal!$F$5:$F$504,"Caisse",Journal!$J$5:$J$504,3)</f>
        <v/>
      </c>
      <c r="G7" s="16">
        <f>G6+E7-F7</f>
        <v/>
      </c>
      <c r="H7" s="16">
        <f>D7+G7</f>
        <v/>
      </c>
    </row>
    <row r="8">
      <c r="A8" s="23">
        <f>DATE(YEAR(Paramètres!$B$4),MONTH(Paramètres!$B$4)+4-1,1)</f>
        <v/>
      </c>
      <c r="B8" s="15">
        <f>SUMIFS(Journal!$G$5:$G$504,Journal!$F$5:$F$504,"Banque",Journal!$J$5:$J$504,4)</f>
        <v/>
      </c>
      <c r="C8" s="15">
        <f>SUMIFS(Journal!$H$5:$H$504,Journal!$F$5:$F$504,"Banque",Journal!$J$5:$J$504,4)</f>
        <v/>
      </c>
      <c r="D8" s="16">
        <f>D7+B8-C8</f>
        <v/>
      </c>
      <c r="E8" s="15">
        <f>SUMIFS(Journal!$G$5:$G$504,Journal!$F$5:$F$504,"Caisse",Journal!$J$5:$J$504,4)</f>
        <v/>
      </c>
      <c r="F8" s="15">
        <f>SUMIFS(Journal!$H$5:$H$504,Journal!$F$5:$F$504,"Caisse",Journal!$J$5:$J$504,4)</f>
        <v/>
      </c>
      <c r="G8" s="16">
        <f>G7+E8-F8</f>
        <v/>
      </c>
      <c r="H8" s="16">
        <f>D8+G8</f>
        <v/>
      </c>
    </row>
    <row r="9">
      <c r="A9" s="23">
        <f>DATE(YEAR(Paramètres!$B$4),MONTH(Paramètres!$B$4)+5-1,1)</f>
        <v/>
      </c>
      <c r="B9" s="15">
        <f>SUMIFS(Journal!$G$5:$G$504,Journal!$F$5:$F$504,"Banque",Journal!$J$5:$J$504,5)</f>
        <v/>
      </c>
      <c r="C9" s="15">
        <f>SUMIFS(Journal!$H$5:$H$504,Journal!$F$5:$F$504,"Banque",Journal!$J$5:$J$504,5)</f>
        <v/>
      </c>
      <c r="D9" s="16">
        <f>D8+B9-C9</f>
        <v/>
      </c>
      <c r="E9" s="15">
        <f>SUMIFS(Journal!$G$5:$G$504,Journal!$F$5:$F$504,"Caisse",Journal!$J$5:$J$504,5)</f>
        <v/>
      </c>
      <c r="F9" s="15">
        <f>SUMIFS(Journal!$H$5:$H$504,Journal!$F$5:$F$504,"Caisse",Journal!$J$5:$J$504,5)</f>
        <v/>
      </c>
      <c r="G9" s="16">
        <f>G8+E9-F9</f>
        <v/>
      </c>
      <c r="H9" s="16">
        <f>D9+G9</f>
        <v/>
      </c>
    </row>
    <row r="10">
      <c r="A10" s="23">
        <f>DATE(YEAR(Paramètres!$B$4),MONTH(Paramètres!$B$4)+6-1,1)</f>
        <v/>
      </c>
      <c r="B10" s="15">
        <f>SUMIFS(Journal!$G$5:$G$504,Journal!$F$5:$F$504,"Banque",Journal!$J$5:$J$504,6)</f>
        <v/>
      </c>
      <c r="C10" s="15">
        <f>SUMIFS(Journal!$H$5:$H$504,Journal!$F$5:$F$504,"Banque",Journal!$J$5:$J$504,6)</f>
        <v/>
      </c>
      <c r="D10" s="16">
        <f>D9+B10-C10</f>
        <v/>
      </c>
      <c r="E10" s="15">
        <f>SUMIFS(Journal!$G$5:$G$504,Journal!$F$5:$F$504,"Caisse",Journal!$J$5:$J$504,6)</f>
        <v/>
      </c>
      <c r="F10" s="15">
        <f>SUMIFS(Journal!$H$5:$H$504,Journal!$F$5:$F$504,"Caisse",Journal!$J$5:$J$504,6)</f>
        <v/>
      </c>
      <c r="G10" s="16">
        <f>G9+E10-F10</f>
        <v/>
      </c>
      <c r="H10" s="16">
        <f>D10+G10</f>
        <v/>
      </c>
    </row>
    <row r="11">
      <c r="A11" s="23">
        <f>DATE(YEAR(Paramètres!$B$4),MONTH(Paramètres!$B$4)+7-1,1)</f>
        <v/>
      </c>
      <c r="B11" s="15">
        <f>SUMIFS(Journal!$G$5:$G$504,Journal!$F$5:$F$504,"Banque",Journal!$J$5:$J$504,7)</f>
        <v/>
      </c>
      <c r="C11" s="15">
        <f>SUMIFS(Journal!$H$5:$H$504,Journal!$F$5:$F$504,"Banque",Journal!$J$5:$J$504,7)</f>
        <v/>
      </c>
      <c r="D11" s="16">
        <f>D10+B11-C11</f>
        <v/>
      </c>
      <c r="E11" s="15">
        <f>SUMIFS(Journal!$G$5:$G$504,Journal!$F$5:$F$504,"Caisse",Journal!$J$5:$J$504,7)</f>
        <v/>
      </c>
      <c r="F11" s="15">
        <f>SUMIFS(Journal!$H$5:$H$504,Journal!$F$5:$F$504,"Caisse",Journal!$J$5:$J$504,7)</f>
        <v/>
      </c>
      <c r="G11" s="16">
        <f>G10+E11-F11</f>
        <v/>
      </c>
      <c r="H11" s="16">
        <f>D11+G11</f>
        <v/>
      </c>
    </row>
    <row r="12">
      <c r="A12" s="23">
        <f>DATE(YEAR(Paramètres!$B$4),MONTH(Paramètres!$B$4)+8-1,1)</f>
        <v/>
      </c>
      <c r="B12" s="15">
        <f>SUMIFS(Journal!$G$5:$G$504,Journal!$F$5:$F$504,"Banque",Journal!$J$5:$J$504,8)</f>
        <v/>
      </c>
      <c r="C12" s="15">
        <f>SUMIFS(Journal!$H$5:$H$504,Journal!$F$5:$F$504,"Banque",Journal!$J$5:$J$504,8)</f>
        <v/>
      </c>
      <c r="D12" s="16">
        <f>D11+B12-C12</f>
        <v/>
      </c>
      <c r="E12" s="15">
        <f>SUMIFS(Journal!$G$5:$G$504,Journal!$F$5:$F$504,"Caisse",Journal!$J$5:$J$504,8)</f>
        <v/>
      </c>
      <c r="F12" s="15">
        <f>SUMIFS(Journal!$H$5:$H$504,Journal!$F$5:$F$504,"Caisse",Journal!$J$5:$J$504,8)</f>
        <v/>
      </c>
      <c r="G12" s="16">
        <f>G11+E12-F12</f>
        <v/>
      </c>
      <c r="H12" s="16">
        <f>D12+G12</f>
        <v/>
      </c>
    </row>
    <row r="13">
      <c r="A13" s="23">
        <f>DATE(YEAR(Paramètres!$B$4),MONTH(Paramètres!$B$4)+9-1,1)</f>
        <v/>
      </c>
      <c r="B13" s="15">
        <f>SUMIFS(Journal!$G$5:$G$504,Journal!$F$5:$F$504,"Banque",Journal!$J$5:$J$504,9)</f>
        <v/>
      </c>
      <c r="C13" s="15">
        <f>SUMIFS(Journal!$H$5:$H$504,Journal!$F$5:$F$504,"Banque",Journal!$J$5:$J$504,9)</f>
        <v/>
      </c>
      <c r="D13" s="16">
        <f>D12+B13-C13</f>
        <v/>
      </c>
      <c r="E13" s="15">
        <f>SUMIFS(Journal!$G$5:$G$504,Journal!$F$5:$F$504,"Caisse",Journal!$J$5:$J$504,9)</f>
        <v/>
      </c>
      <c r="F13" s="15">
        <f>SUMIFS(Journal!$H$5:$H$504,Journal!$F$5:$F$504,"Caisse",Journal!$J$5:$J$504,9)</f>
        <v/>
      </c>
      <c r="G13" s="16">
        <f>G12+E13-F13</f>
        <v/>
      </c>
      <c r="H13" s="16">
        <f>D13+G13</f>
        <v/>
      </c>
    </row>
    <row r="14">
      <c r="A14" s="23">
        <f>DATE(YEAR(Paramètres!$B$4),MONTH(Paramètres!$B$4)+10-1,1)</f>
        <v/>
      </c>
      <c r="B14" s="15">
        <f>SUMIFS(Journal!$G$5:$G$504,Journal!$F$5:$F$504,"Banque",Journal!$J$5:$J$504,10)</f>
        <v/>
      </c>
      <c r="C14" s="15">
        <f>SUMIFS(Journal!$H$5:$H$504,Journal!$F$5:$F$504,"Banque",Journal!$J$5:$J$504,10)</f>
        <v/>
      </c>
      <c r="D14" s="16">
        <f>D13+B14-C14</f>
        <v/>
      </c>
      <c r="E14" s="15">
        <f>SUMIFS(Journal!$G$5:$G$504,Journal!$F$5:$F$504,"Caisse",Journal!$J$5:$J$504,10)</f>
        <v/>
      </c>
      <c r="F14" s="15">
        <f>SUMIFS(Journal!$H$5:$H$504,Journal!$F$5:$F$504,"Caisse",Journal!$J$5:$J$504,10)</f>
        <v/>
      </c>
      <c r="G14" s="16">
        <f>G13+E14-F14</f>
        <v/>
      </c>
      <c r="H14" s="16">
        <f>D14+G14</f>
        <v/>
      </c>
    </row>
    <row r="15">
      <c r="A15" s="23">
        <f>DATE(YEAR(Paramètres!$B$4),MONTH(Paramètres!$B$4)+11-1,1)</f>
        <v/>
      </c>
      <c r="B15" s="15">
        <f>SUMIFS(Journal!$G$5:$G$504,Journal!$F$5:$F$504,"Banque",Journal!$J$5:$J$504,11)</f>
        <v/>
      </c>
      <c r="C15" s="15">
        <f>SUMIFS(Journal!$H$5:$H$504,Journal!$F$5:$F$504,"Banque",Journal!$J$5:$J$504,11)</f>
        <v/>
      </c>
      <c r="D15" s="16">
        <f>D14+B15-C15</f>
        <v/>
      </c>
      <c r="E15" s="15">
        <f>SUMIFS(Journal!$G$5:$G$504,Journal!$F$5:$F$504,"Caisse",Journal!$J$5:$J$504,11)</f>
        <v/>
      </c>
      <c r="F15" s="15">
        <f>SUMIFS(Journal!$H$5:$H$504,Journal!$F$5:$F$504,"Caisse",Journal!$J$5:$J$504,11)</f>
        <v/>
      </c>
      <c r="G15" s="16">
        <f>G14+E15-F15</f>
        <v/>
      </c>
      <c r="H15" s="16">
        <f>D15+G15</f>
        <v/>
      </c>
    </row>
    <row r="16">
      <c r="A16" s="23">
        <f>DATE(YEAR(Paramètres!$B$4),MONTH(Paramètres!$B$4)+12-1,1)</f>
        <v/>
      </c>
      <c r="B16" s="15">
        <f>SUMIFS(Journal!$G$5:$G$504,Journal!$F$5:$F$504,"Banque",Journal!$J$5:$J$504,12)</f>
        <v/>
      </c>
      <c r="C16" s="15">
        <f>SUMIFS(Journal!$H$5:$H$504,Journal!$F$5:$F$504,"Banque",Journal!$J$5:$J$504,12)</f>
        <v/>
      </c>
      <c r="D16" s="16">
        <f>D15+B16-C16</f>
        <v/>
      </c>
      <c r="E16" s="15">
        <f>SUMIFS(Journal!$G$5:$G$504,Journal!$F$5:$F$504,"Caisse",Journal!$J$5:$J$504,12)</f>
        <v/>
      </c>
      <c r="F16" s="15">
        <f>SUMIFS(Journal!$H$5:$H$504,Journal!$F$5:$F$504,"Caisse",Journal!$J$5:$J$504,12)</f>
        <v/>
      </c>
      <c r="G16" s="16">
        <f>G15+E16-F16</f>
        <v/>
      </c>
      <c r="H16" s="16">
        <f>D16+G16</f>
        <v/>
      </c>
    </row>
    <row r="19">
      <c r="A19" s="24" t="inlineStr">
        <is>
          <t>Rapprochement bancaire</t>
        </is>
      </c>
    </row>
    <row r="20">
      <c r="A20" t="inlineStr">
        <is>
          <t>Date du relevé</t>
        </is>
      </c>
      <c r="B20" s="7" t="n">
        <v>46387</v>
      </c>
    </row>
    <row r="21">
      <c r="A21" t="inlineStr">
        <is>
          <t>Solde affiché sur le relevé</t>
        </is>
      </c>
      <c r="B21" s="8" t="n">
        <v>5535</v>
      </c>
    </row>
    <row r="22">
      <c r="A22" t="inlineStr">
        <is>
          <t>Solde des opérations pointées (O)</t>
        </is>
      </c>
      <c r="B22" s="11">
        <f>Paramètres!$B$5+SUMIFS(Journal!$G$5:$G$504,Journal!$F$5:$F$504,"Banque",Journal!$I$5:$I$504,"O")-SUMIFS(Journal!$H$5:$H$504,Journal!$F$5:$F$504,"Banque",Journal!$I$5:$I$504,"O")</f>
        <v/>
      </c>
    </row>
    <row r="23">
      <c r="A23" t="inlineStr">
        <is>
          <t>Écart relevé moins pointé (doit être nul)</t>
        </is>
      </c>
      <c r="B23" s="11">
        <f>ROUND(B21-B22,2)</f>
        <v/>
      </c>
    </row>
    <row r="24">
      <c r="A24" t="inlineStr">
        <is>
          <t>Opérations bancaires non pointées</t>
        </is>
      </c>
      <c r="B24" s="25">
        <f>COUNTIFS(Journal!$F$5:$F$504,"Banque",Journal!$I$5:$I$504,"&lt;&gt;O")</f>
        <v/>
      </c>
    </row>
    <row r="25">
      <c r="A25" t="inlineStr">
        <is>
          <t>Montant net non pointé</t>
        </is>
      </c>
      <c r="B25" s="11">
        <f>SUMIFS(Journal!$G$5:$G$504,Journal!$F$5:$F$504,"Banque",Journal!$I$5:$I$504,"&lt;&gt;O")-SUMIFS(Journal!$H$5:$H$504,Journal!$F$5:$F$504,"Banque",Journal!$I$5:$I$504,"&lt;&gt;O")</f>
        <v/>
      </c>
    </row>
    <row r="26">
      <c r="A26" t="inlineStr">
        <is>
          <t>Solde banque du journal (pointé + non pointé)</t>
        </is>
      </c>
      <c r="B26" s="11">
        <f>B22+B25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 outlineLevelCol="0"/>
  <cols>
    <col width="28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Recettes et dépenses par projet</t>
        </is>
      </c>
    </row>
    <row r="2">
      <c r="A2" s="2" t="inlineStr">
        <is>
          <t>Hors virements internes. Utile pour le budget de projet du cerfa et le compte rendu financier (cerfa 15059*02).</t>
        </is>
      </c>
    </row>
    <row r="4" ht="30" customHeight="1">
      <c r="A4" s="9" t="inlineStr">
        <is>
          <t>Projet</t>
        </is>
      </c>
      <c r="B4" s="9" t="inlineStr">
        <is>
          <t>Recettes</t>
        </is>
      </c>
      <c r="C4" s="9" t="inlineStr">
        <is>
          <t>Dépenses</t>
        </is>
      </c>
      <c r="D4" s="9" t="inlineStr">
        <is>
          <t>Solde</t>
        </is>
      </c>
    </row>
    <row r="5">
      <c r="A5">
        <f>IF(Paramètres!$G$10="","",Paramètres!$G$10)</f>
        <v/>
      </c>
      <c r="B5" s="15">
        <f>IF(A5="","",SUMIFS(Journal!$G$5:$G$504,Journal!$E$5:$E$504,A5,Journal!$K$5:$K$504,"&lt;&gt;Interne"))</f>
        <v/>
      </c>
      <c r="C5" s="15">
        <f>IF(A5="","",SUMIFS(Journal!$H$5:$H$504,Journal!$E$5:$E$504,A5,Journal!$K$5:$K$504,"&lt;&gt;Interne"))</f>
        <v/>
      </c>
      <c r="D5" s="16">
        <f>IF(A5="","",B5-C5)</f>
        <v/>
      </c>
    </row>
    <row r="6">
      <c r="A6">
        <f>IF(Paramètres!$G$11="","",Paramètres!$G$11)</f>
        <v/>
      </c>
      <c r="B6" s="15">
        <f>IF(A6="","",SUMIFS(Journal!$G$5:$G$504,Journal!$E$5:$E$504,A6,Journal!$K$5:$K$504,"&lt;&gt;Interne"))</f>
        <v/>
      </c>
      <c r="C6" s="15">
        <f>IF(A6="","",SUMIFS(Journal!$H$5:$H$504,Journal!$E$5:$E$504,A6,Journal!$K$5:$K$504,"&lt;&gt;Interne"))</f>
        <v/>
      </c>
      <c r="D6" s="16">
        <f>IF(A6="","",B6-C6)</f>
        <v/>
      </c>
    </row>
    <row r="7">
      <c r="A7">
        <f>IF(Paramètres!$G$12="","",Paramètres!$G$12)</f>
        <v/>
      </c>
      <c r="B7" s="15">
        <f>IF(A7="","",SUMIFS(Journal!$G$5:$G$504,Journal!$E$5:$E$504,A7,Journal!$K$5:$K$504,"&lt;&gt;Interne"))</f>
        <v/>
      </c>
      <c r="C7" s="15">
        <f>IF(A7="","",SUMIFS(Journal!$H$5:$H$504,Journal!$E$5:$E$504,A7,Journal!$K$5:$K$504,"&lt;&gt;Interne"))</f>
        <v/>
      </c>
      <c r="D7" s="16">
        <f>IF(A7="","",B7-C7)</f>
        <v/>
      </c>
    </row>
    <row r="8">
      <c r="A8">
        <f>IF(Paramètres!$G$13="","",Paramètres!$G$13)</f>
        <v/>
      </c>
      <c r="B8" s="15">
        <f>IF(A8="","",SUMIFS(Journal!$G$5:$G$504,Journal!$E$5:$E$504,A8,Journal!$K$5:$K$504,"&lt;&gt;Interne"))</f>
        <v/>
      </c>
      <c r="C8" s="15">
        <f>IF(A8="","",SUMIFS(Journal!$H$5:$H$504,Journal!$E$5:$E$504,A8,Journal!$K$5:$K$504,"&lt;&gt;Interne"))</f>
        <v/>
      </c>
      <c r="D8" s="16">
        <f>IF(A8="","",B8-C8)</f>
        <v/>
      </c>
    </row>
    <row r="9">
      <c r="A9">
        <f>IF(Paramètres!$G$14="","",Paramètres!$G$14)</f>
        <v/>
      </c>
      <c r="B9" s="15">
        <f>IF(A9="","",SUMIFS(Journal!$G$5:$G$504,Journal!$E$5:$E$504,A9,Journal!$K$5:$K$504,"&lt;&gt;Interne"))</f>
        <v/>
      </c>
      <c r="C9" s="15">
        <f>IF(A9="","",SUMIFS(Journal!$H$5:$H$504,Journal!$E$5:$E$504,A9,Journal!$K$5:$K$504,"&lt;&gt;Interne"))</f>
        <v/>
      </c>
      <c r="D9" s="16">
        <f>IF(A9="","",B9-C9)</f>
        <v/>
      </c>
    </row>
    <row r="10">
      <c r="A10">
        <f>IF(Paramètres!$G$15="","",Paramètres!$G$15)</f>
        <v/>
      </c>
      <c r="B10" s="15">
        <f>IF(A10="","",SUMIFS(Journal!$G$5:$G$504,Journal!$E$5:$E$504,A10,Journal!$K$5:$K$504,"&lt;&gt;Interne"))</f>
        <v/>
      </c>
      <c r="C10" s="15">
        <f>IF(A10="","",SUMIFS(Journal!$H$5:$H$504,Journal!$E$5:$E$504,A10,Journal!$K$5:$K$504,"&lt;&gt;Interne"))</f>
        <v/>
      </c>
      <c r="D10" s="16">
        <f>IF(A10="","",B10-C10)</f>
        <v/>
      </c>
    </row>
    <row r="11">
      <c r="A11">
        <f>IF(Paramètres!$G$16="","",Paramètres!$G$16)</f>
        <v/>
      </c>
      <c r="B11" s="15">
        <f>IF(A11="","",SUMIFS(Journal!$G$5:$G$504,Journal!$E$5:$E$504,A11,Journal!$K$5:$K$504,"&lt;&gt;Interne"))</f>
        <v/>
      </c>
      <c r="C11" s="15">
        <f>IF(A11="","",SUMIFS(Journal!$H$5:$H$504,Journal!$E$5:$E$504,A11,Journal!$K$5:$K$504,"&lt;&gt;Interne"))</f>
        <v/>
      </c>
      <c r="D11" s="16">
        <f>IF(A11="","",B11-C11)</f>
        <v/>
      </c>
    </row>
    <row r="12">
      <c r="A12">
        <f>IF(Paramètres!$G$17="","",Paramètres!$G$17)</f>
        <v/>
      </c>
      <c r="B12" s="15">
        <f>IF(A12="","",SUMIFS(Journal!$G$5:$G$504,Journal!$E$5:$E$504,A12,Journal!$K$5:$K$504,"&lt;&gt;Interne"))</f>
        <v/>
      </c>
      <c r="C12" s="15">
        <f>IF(A12="","",SUMIFS(Journal!$H$5:$H$504,Journal!$E$5:$E$504,A12,Journal!$K$5:$K$504,"&lt;&gt;Interne"))</f>
        <v/>
      </c>
      <c r="D12" s="16">
        <f>IF(A12="","",B12-C12)</f>
        <v/>
      </c>
    </row>
    <row r="13">
      <c r="A13">
        <f>IF(Paramètres!$G$18="","",Paramètres!$G$18)</f>
        <v/>
      </c>
      <c r="B13" s="15">
        <f>IF(A13="","",SUMIFS(Journal!$G$5:$G$504,Journal!$E$5:$E$504,A13,Journal!$K$5:$K$504,"&lt;&gt;Interne"))</f>
        <v/>
      </c>
      <c r="C13" s="15">
        <f>IF(A13="","",SUMIFS(Journal!$H$5:$H$504,Journal!$E$5:$E$504,A13,Journal!$K$5:$K$504,"&lt;&gt;Interne"))</f>
        <v/>
      </c>
      <c r="D13" s="16">
        <f>IF(A13="","",B13-C13)</f>
        <v/>
      </c>
    </row>
    <row r="14">
      <c r="A14">
        <f>IF(Paramètres!$G$19="","",Paramètres!$G$19)</f>
        <v/>
      </c>
      <c r="B14" s="15">
        <f>IF(A14="","",SUMIFS(Journal!$G$5:$G$504,Journal!$E$5:$E$504,A14,Journal!$K$5:$K$504,"&lt;&gt;Interne"))</f>
        <v/>
      </c>
      <c r="C14" s="15">
        <f>IF(A14="","",SUMIFS(Journal!$H$5:$H$504,Journal!$E$5:$E$504,A14,Journal!$K$5:$K$504,"&lt;&gt;Interne"))</f>
        <v/>
      </c>
      <c r="D14" s="16">
        <f>IF(A14="","",B14-C14)</f>
        <v/>
      </c>
    </row>
    <row r="15">
      <c r="A15">
        <f>IF(Paramètres!$G$20="","",Paramètres!$G$20)</f>
        <v/>
      </c>
      <c r="B15" s="15">
        <f>IF(A15="","",SUMIFS(Journal!$G$5:$G$504,Journal!$E$5:$E$504,A15,Journal!$K$5:$K$504,"&lt;&gt;Interne"))</f>
        <v/>
      </c>
      <c r="C15" s="15">
        <f>IF(A15="","",SUMIFS(Journal!$H$5:$H$504,Journal!$E$5:$E$504,A15,Journal!$K$5:$K$504,"&lt;&gt;Interne"))</f>
        <v/>
      </c>
      <c r="D15" s="16">
        <f>IF(A15="","",B15-C15)</f>
        <v/>
      </c>
    </row>
    <row r="16">
      <c r="A16">
        <f>IF(Paramètres!$G$21="","",Paramètres!$G$21)</f>
        <v/>
      </c>
      <c r="B16" s="15">
        <f>IF(A16="","",SUMIFS(Journal!$G$5:$G$504,Journal!$E$5:$E$504,A16,Journal!$K$5:$K$504,"&lt;&gt;Interne"))</f>
        <v/>
      </c>
      <c r="C16" s="15">
        <f>IF(A16="","",SUMIFS(Journal!$H$5:$H$504,Journal!$E$5:$E$504,A16,Journal!$K$5:$K$504,"&lt;&gt;Interne"))</f>
        <v/>
      </c>
      <c r="D16" s="16">
        <f>IF(A16="","",B16-C16)</f>
        <v/>
      </c>
    </row>
    <row r="17">
      <c r="A17">
        <f>IF(Paramètres!$G$22="","",Paramètres!$G$22)</f>
        <v/>
      </c>
      <c r="B17" s="15">
        <f>IF(A17="","",SUMIFS(Journal!$G$5:$G$504,Journal!$E$5:$E$504,A17,Journal!$K$5:$K$504,"&lt;&gt;Interne"))</f>
        <v/>
      </c>
      <c r="C17" s="15">
        <f>IF(A17="","",SUMIFS(Journal!$H$5:$H$504,Journal!$E$5:$E$504,A17,Journal!$K$5:$K$504,"&lt;&gt;Interne"))</f>
        <v/>
      </c>
      <c r="D17" s="16">
        <f>IF(A17="","",B17-C17)</f>
        <v/>
      </c>
    </row>
    <row r="18">
      <c r="A18">
        <f>IF(Paramètres!$G$23="","",Paramètres!$G$23)</f>
        <v/>
      </c>
      <c r="B18" s="15">
        <f>IF(A18="","",SUMIFS(Journal!$G$5:$G$504,Journal!$E$5:$E$504,A18,Journal!$K$5:$K$504,"&lt;&gt;Interne"))</f>
        <v/>
      </c>
      <c r="C18" s="15">
        <f>IF(A18="","",SUMIFS(Journal!$H$5:$H$504,Journal!$E$5:$E$504,A18,Journal!$K$5:$K$504,"&lt;&gt;Interne"))</f>
        <v/>
      </c>
      <c r="D18" s="16">
        <f>IF(A18="","",B18-C18)</f>
        <v/>
      </c>
    </row>
    <row r="19">
      <c r="A19">
        <f>IF(Paramètres!$G$24="","",Paramètres!$G$24)</f>
        <v/>
      </c>
      <c r="B19" s="15">
        <f>IF(A19="","",SUMIFS(Journal!$G$5:$G$504,Journal!$E$5:$E$504,A19,Journal!$K$5:$K$504,"&lt;&gt;Interne"))</f>
        <v/>
      </c>
      <c r="C19" s="15">
        <f>IF(A19="","",SUMIFS(Journal!$H$5:$H$504,Journal!$E$5:$E$504,A19,Journal!$K$5:$K$504,"&lt;&gt;Interne"))</f>
        <v/>
      </c>
      <c r="D19" s="16">
        <f>IF(A19="","",B19-C19)</f>
        <v/>
      </c>
    </row>
    <row r="20">
      <c r="A20">
        <f>IF(Paramètres!$G$25="","",Paramètres!$G$25)</f>
        <v/>
      </c>
      <c r="B20" s="15">
        <f>IF(A20="","",SUMIFS(Journal!$G$5:$G$504,Journal!$E$5:$E$504,A20,Journal!$K$5:$K$504,"&lt;&gt;Interne"))</f>
        <v/>
      </c>
      <c r="C20" s="15">
        <f>IF(A20="","",SUMIFS(Journal!$H$5:$H$504,Journal!$E$5:$E$504,A20,Journal!$K$5:$K$504,"&lt;&gt;Interne"))</f>
        <v/>
      </c>
      <c r="D20" s="16">
        <f>IF(A20="","",B20-C20)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2026-09-30T05:57:41Z</dcterms:created>
  <dcterms:modified xsi:type="dcterms:W3CDTF">2026-09-30T05:57:41Z</dcterms:modified>
</cp:coreProperties>
</file>