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ms-office.chartex+xml" PartName="/xl/charts/chartEx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office.chartstyle+xml" PartName="/xl/charts/style1.xml"/>
  <Override ContentType="application/vnd.ms-office.chartcolorstyle+xml" PartName="/xl/charts/colors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NTHESE" sheetId="1" r:id="rId5"/>
    <sheet state="visible" name="CR" sheetId="2" r:id="rId6"/>
    <sheet state="visible" name="TRESO" sheetId="3" r:id="rId7"/>
    <sheet state="visible" name="PLAN DE FIN" sheetId="4" r:id="rId8"/>
    <sheet state="visible" name="CONFIG" sheetId="5" r:id="rId9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">
      <text>
        <t xml:space="preserve">Compléter en dur les années passées. Il est possible d'ajouter autant de colonnes avant celles-ci que souhaité, pour rappeler les comptes passés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31">
      <text>
        <t xml:space="preserve">montant prêt</t>
      </text>
    </comment>
    <comment authorId="0" ref="B46">
      <text>
        <t xml:space="preserve">montant prêt</t>
      </text>
    </comment>
    <comment authorId="0" ref="B26">
      <text>
        <t xml:space="preserve">montant prêt</t>
      </text>
    </comment>
    <comment authorId="0" ref="B58">
      <text>
        <t xml:space="preserve">Durée d'amortissement en année</t>
      </text>
    </comment>
    <comment authorId="0" ref="B9">
      <text>
        <t xml:space="preserve">Coefficient de charges sociales (part employé) i.e brut divisé par net</t>
      </text>
    </comment>
    <comment authorId="0" ref="B41">
      <text>
        <t xml:space="preserve">montant prêt</t>
      </text>
    </comment>
    <comment authorId="0" ref="B57">
      <text>
        <t xml:space="preserve">Durée d'amortissement en année</t>
      </text>
    </comment>
    <comment authorId="0" ref="B56">
      <text>
        <t xml:space="preserve">Durée d'amortissement en année</t>
      </text>
    </comment>
    <comment authorId="0" ref="B55">
      <text>
        <t xml:space="preserve">Durée d'amortissement en année</t>
      </text>
    </comment>
    <comment authorId="0" ref="B54">
      <text>
        <t xml:space="preserve">Durée d'amortissement en année</t>
      </text>
    </comment>
    <comment authorId="0" ref="B36">
      <text>
        <t xml:space="preserve">montant prêt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8">
      <text>
        <t xml:space="preserve">Ratio utilisé par Bpifrance (entre autres financeurs) pour déterminer l'éligibilité à des financements. Le ratio correspond à la définition européenne d'une entreprise en difficulté</t>
      </text>
    </comment>
  </commentList>
</comments>
</file>

<file path=xl/sharedStrings.xml><?xml version="1.0" encoding="utf-8"?>
<sst xmlns="http://schemas.openxmlformats.org/spreadsheetml/2006/main" count="439" uniqueCount="376">
  <si>
    <t>COMPLETER UNIQUEMENT LES CASES JAUNES</t>
  </si>
  <si>
    <t>Type de client 1</t>
  </si>
  <si>
    <t>Nombre de clients</t>
  </si>
  <si>
    <t>Type de client 2</t>
  </si>
  <si>
    <t>Check PF vs TRESO</t>
  </si>
  <si>
    <t>CHECKS</t>
  </si>
  <si>
    <t>Activité 3</t>
  </si>
  <si>
    <t>CONFIGURATION ET NOTICE</t>
  </si>
  <si>
    <t xml:space="preserve">Version : </t>
  </si>
  <si>
    <t>Instructions</t>
  </si>
  <si>
    <t>0. Pour utiliser cette trame, cliquez sur Fichier &gt; Créer une copie</t>
  </si>
  <si>
    <r>
      <rPr>
        <rFont val="Nunito"/>
        <b/>
        <color theme="1"/>
      </rPr>
      <t xml:space="preserve">1. Les cases à modifier sont indiquées </t>
    </r>
    <r>
      <rPr>
        <rFont val="Nunito"/>
        <b/>
        <color rgb="FFBF9000"/>
      </rPr>
      <t xml:space="preserve">en couleur ou police jaune </t>
    </r>
    <r>
      <rPr>
        <rFont val="Nunito"/>
        <b/>
        <color theme="1"/>
      </rPr>
      <t>dans chaque onglet. Les autres cases ne doivent pas être modifiées pour éviter de casser les formules</t>
    </r>
  </si>
  <si>
    <t>2. Les onglets suivants contiennent des lignes et des colonnes groupées, signalées par un bouton + ou -, à gauche ou en haut</t>
  </si>
  <si>
    <t>3. Vous pouvez grouper ou développer toutes les lignes/colonnes d'un coup en faisant un clic droit sur les boutons +/-</t>
  </si>
  <si>
    <t>4. Certains éléments du compte de résultat (dotations, intérêts) sont intégrés dans l'onglet TRESO car ils dépendent d'éléments comme les investissements ou les prêts</t>
  </si>
  <si>
    <t>5. Lorsque vous avez fini de modéliser votre BP, vérifier que les checks ci-dessous sont tous égaux à "OK"</t>
  </si>
  <si>
    <t>Configuration du BP</t>
  </si>
  <si>
    <t>Langue des tableaux du BP</t>
  </si>
  <si>
    <t>Activité 4</t>
  </si>
  <si>
    <t>Français</t>
  </si>
  <si>
    <t>Les libellés du compte de résultat en Français ou en Anglais peuvent être modifiés dans la section "Traduction" ci-dessous</t>
  </si>
  <si>
    <t>Mois de clôture de l'exercice comptable</t>
  </si>
  <si>
    <t>1 = Janvier, 12 = Décembre</t>
  </si>
  <si>
    <t>Première année du BP</t>
  </si>
  <si>
    <t>Il faut choisir ici la 1ère année projetée, donc pas une année clôturée. Vous pourrez ajouter des données passées dans l'onglet CR</t>
  </si>
  <si>
    <t>Jeune Entreprise Innovante (JEI) ?</t>
  </si>
  <si>
    <t>Non</t>
  </si>
  <si>
    <t>Ce statut influence votre taux de cotisations sociales</t>
  </si>
  <si>
    <t>Date fin JEI</t>
  </si>
  <si>
    <t>Checks de formules et ratios</t>
  </si>
  <si>
    <t>Checks Onglet CR</t>
  </si>
  <si>
    <t>Checks Onglet TRESO</t>
  </si>
  <si>
    <t>Activité 5</t>
  </si>
  <si>
    <t>Checks Onglet PLAN DE FIN</t>
  </si>
  <si>
    <t>Check Solde de trésorerie toujours positif ?</t>
  </si>
  <si>
    <t>Check Fonds propres toujours positifs ?</t>
  </si>
  <si>
    <t>Check Ratio Entreprise en Difficulté positif ?</t>
  </si>
  <si>
    <t>Check 2 dernières années rentables ?</t>
  </si>
  <si>
    <t>Pour aller plus loin</t>
  </si>
  <si>
    <t>1. D'après notre vécu, cette trame correspond aux principaux besoins de modélisation. Toutefois, vous pourriez avoir besoin des compléments suivants en fonction de votre situation :</t>
  </si>
  <si>
    <t xml:space="preserve">     1.1. Un compte de résultat analytique, permettant de voir la contribution à la rentabilité de vos différentes activités</t>
  </si>
  <si>
    <t xml:space="preserve">     1.2. Une modélisation de votre valorisation selon plusieurs méthodes, si vous êtes dans un contexte de levée de fonds en capital ou de cession</t>
  </si>
  <si>
    <t xml:space="preserve">     1.3. Une modélisation de votre bilan et de votre BFR, si vous avez de forts enjeux de stock, de décalages de trésorerie ou d'actifs immobiliers</t>
  </si>
  <si>
    <t xml:space="preserve">     1.4. Un tableau de sensibilité indiquant les hypothèses qui ont le plus fort impact sur votre rentabilité</t>
  </si>
  <si>
    <t xml:space="preserve">     1.5. Un comparatif de vos marges et rentatabilités avec un benchmark sectoriel ou des entreprises similaires</t>
  </si>
  <si>
    <t>2. Par ailleurs, cette trame peut-être transformée en outil de pilotage semi-automatisé, où un import de votre grand livre permet la génération d'un reporting de votre CR et Cash Mensuels</t>
  </si>
  <si>
    <t>2. Ces éléments ne peuvent pas être intégrés dans une trame publique du fait de l'importance des spécificités de chaque entreprise et du risque de bugs qu'amène ces complexités</t>
  </si>
  <si>
    <r>
      <rPr>
        <rFont val="Nunito"/>
        <b/>
      </rPr>
      <t xml:space="preserve">4. Pour ces différents besoins, n'hésitez pas à nous en parler de vive voix et de manière gratuite en choisissant un créneau ici : </t>
    </r>
    <r>
      <rPr>
        <rFont val="Nunito"/>
        <b/>
        <color rgb="FF1155CC"/>
        <u/>
      </rPr>
      <t>https://budgetic.eu/prendre-rdv/</t>
    </r>
  </si>
  <si>
    <t>A propos des auteurs</t>
  </si>
  <si>
    <t xml:space="preserve">1.  Ce modèle est mis à disposition gratuitement et sans limitation par FINETIC, cabinet de conseil financier à destination des entreprises à impact. </t>
  </si>
  <si>
    <t>2. Qui nous sommes : 12 financiers (janvier 2024) qui viennent pour moitié de parcours chez des fonds à impact, et pour l'autre moitié de directions financières</t>
  </si>
  <si>
    <t>3. Ce que nous faisons aujourd'hui : de la Direction Financière Externalisée, de l'Accompagnement à la Levée de Fonds, de la Formation, et du conseil à la carte</t>
  </si>
  <si>
    <r>
      <rPr>
        <rFont val="Nunito"/>
      </rPr>
      <t xml:space="preserve">4. Pour en savoir plus : </t>
    </r>
    <r>
      <rPr>
        <rFont val="Nunito"/>
        <color rgb="FF1155CC"/>
        <u/>
      </rPr>
      <t>www.finetic.eu</t>
    </r>
  </si>
  <si>
    <t>Glossaire</t>
  </si>
  <si>
    <t>CA</t>
  </si>
  <si>
    <t>Chiffre d'affaires</t>
  </si>
  <si>
    <t>Subvention 1</t>
  </si>
  <si>
    <t>AMMP</t>
  </si>
  <si>
    <t>Achats de marchandises et de matières premières</t>
  </si>
  <si>
    <t>AACE</t>
  </si>
  <si>
    <t>Autres achats et charges externes</t>
  </si>
  <si>
    <t>EBE</t>
  </si>
  <si>
    <t>Excédent Brut d'Exploitation</t>
  </si>
  <si>
    <t>Subvention 2</t>
  </si>
  <si>
    <t>TCAM</t>
  </si>
  <si>
    <t>Taux de croissance annuel moyen</t>
  </si>
  <si>
    <t>RN</t>
  </si>
  <si>
    <t>Résultat Net</t>
  </si>
  <si>
    <t>Subvention 3</t>
  </si>
  <si>
    <t>CAF</t>
  </si>
  <si>
    <t>Capacité d'Autofinancement</t>
  </si>
  <si>
    <t>Subvention 4</t>
  </si>
  <si>
    <t>COGS</t>
  </si>
  <si>
    <t>Cost of Goods Sold (AMMP en français)</t>
  </si>
  <si>
    <t>Subvention 5</t>
  </si>
  <si>
    <t>OPEX</t>
  </si>
  <si>
    <t>Operational Expenditures</t>
  </si>
  <si>
    <t>CAPEX</t>
  </si>
  <si>
    <t>Capital Expenditures (Immobilisations ou Investissements en Français)</t>
  </si>
  <si>
    <t>EBITDA</t>
  </si>
  <si>
    <t>Earnings Before Tax Depreciation &amp; Amortization (EBE en Français)</t>
  </si>
  <si>
    <t>Traduction des tableaux</t>
  </si>
  <si>
    <t>Anglais</t>
  </si>
  <si>
    <t>Langue Choisie</t>
  </si>
  <si>
    <t>Compte de résultat prévisionnel</t>
  </si>
  <si>
    <t>Projected P&amp;L</t>
  </si>
  <si>
    <t>CAGR</t>
  </si>
  <si>
    <t>Croiss.</t>
  </si>
  <si>
    <t>Growth</t>
  </si>
  <si>
    <t>Revenue</t>
  </si>
  <si>
    <t>Volume</t>
  </si>
  <si>
    <t>Prix unitaire</t>
  </si>
  <si>
    <t>Unit price</t>
  </si>
  <si>
    <t>Subventions d'exploitation</t>
  </si>
  <si>
    <t>Operational Subsidies</t>
  </si>
  <si>
    <t>Production Immobilisée</t>
  </si>
  <si>
    <t>Capitalized Production</t>
  </si>
  <si>
    <t>Produits d'exploitation</t>
  </si>
  <si>
    <t>Total Operating Revenue</t>
  </si>
  <si>
    <t xml:space="preserve">COGS </t>
  </si>
  <si>
    <t>Coût unitaire</t>
  </si>
  <si>
    <t>Unit Cost</t>
  </si>
  <si>
    <t>Marge Brute</t>
  </si>
  <si>
    <t>Gross Margin</t>
  </si>
  <si>
    <t>% Marge Brute</t>
  </si>
  <si>
    <t>% Gross Margin</t>
  </si>
  <si>
    <t>Autres Achats et Charges Externes</t>
  </si>
  <si>
    <t>Other OPEX</t>
  </si>
  <si>
    <t>Masse Salariale</t>
  </si>
  <si>
    <t>Payroll</t>
  </si>
  <si>
    <t>Nombre de salariés</t>
  </si>
  <si>
    <t># employees</t>
  </si>
  <si>
    <t>Salaire Brut</t>
  </si>
  <si>
    <t>Gross Salary</t>
  </si>
  <si>
    <t>Taux de charges sociales</t>
  </si>
  <si>
    <t>Social Contribution Rate</t>
  </si>
  <si>
    <t>Nombre d'ETP</t>
  </si>
  <si>
    <t>Headcount</t>
  </si>
  <si>
    <t>Impôts et taxes</t>
  </si>
  <si>
    <t>Tax (excl. Corporate Tax)</t>
  </si>
  <si>
    <t>Autres produits et charges d'exploitation</t>
  </si>
  <si>
    <t>Other income &amp; expenses</t>
  </si>
  <si>
    <t>% EBE / CA</t>
  </si>
  <si>
    <t>% EBITDA / CA</t>
  </si>
  <si>
    <t>Dotations aux amortissements</t>
  </si>
  <si>
    <t>Depreciation &amp; Amortization</t>
  </si>
  <si>
    <t>Dotations aux amortissements Investissement Passés</t>
  </si>
  <si>
    <t>Past Depreciation &amp; Amortization</t>
  </si>
  <si>
    <t>Intérêts</t>
  </si>
  <si>
    <t>Interest</t>
  </si>
  <si>
    <t>Intérêts Prêts historiques</t>
  </si>
  <si>
    <t>Interest on Past Loans</t>
  </si>
  <si>
    <t>QP de subv. d'invest. virée au résultat</t>
  </si>
  <si>
    <t>Amortized investment subsidies</t>
  </si>
  <si>
    <t>Résultat avant Impôt</t>
  </si>
  <si>
    <t>Income before Tax</t>
  </si>
  <si>
    <t>Impôt sur les sociétés</t>
  </si>
  <si>
    <t>Corporate Tax</t>
  </si>
  <si>
    <t>Solde d'assiette d'IS</t>
  </si>
  <si>
    <t>Loss carried forward</t>
  </si>
  <si>
    <t>Crédit d'Impôt Recherche et Crédit d'Impôt Innovation</t>
  </si>
  <si>
    <t>Tax Credit</t>
  </si>
  <si>
    <t>Net Income</t>
  </si>
  <si>
    <t>% RN / CA</t>
  </si>
  <si>
    <t>% Net Income / Revenue</t>
  </si>
  <si>
    <t>Capacité d'autofinancement</t>
  </si>
  <si>
    <t>Operating Cashflow (excl. Working Capital)</t>
  </si>
  <si>
    <t>Seuil de rentabilité</t>
  </si>
  <si>
    <t>Breakeven point</t>
  </si>
  <si>
    <t>Check Annuel versus Somme Mensuel</t>
  </si>
  <si>
    <t>Check annual vs monthly</t>
  </si>
  <si>
    <t>Check Intérêts CR versus Trésorerie</t>
  </si>
  <si>
    <t>Check P&amp;L Interests vs Cash Flow</t>
  </si>
  <si>
    <t>Checks</t>
  </si>
  <si>
    <t>Plan de Trésorerie</t>
  </si>
  <si>
    <t>Cash Flow Statement</t>
  </si>
  <si>
    <t>Décalage vs CR</t>
  </si>
  <si>
    <t>Offset vs P&amp;L</t>
  </si>
  <si>
    <t>Chiffre d'affaires encaissé</t>
  </si>
  <si>
    <t>Cashed-In Revenue</t>
  </si>
  <si>
    <t>Décalage vs CR en mois</t>
  </si>
  <si>
    <t>Offset vs BP in months</t>
  </si>
  <si>
    <t>Total Encaissements d'exploitation</t>
  </si>
  <si>
    <t>Total Operational Cash Inflow</t>
  </si>
  <si>
    <t>Salaires nets</t>
  </si>
  <si>
    <t>Net salaries</t>
  </si>
  <si>
    <t>Charges Sociales</t>
  </si>
  <si>
    <t>Social Contributions</t>
  </si>
  <si>
    <t>Total Décaissements d'exploitation</t>
  </si>
  <si>
    <t>Total Operational Cash Outflow</t>
  </si>
  <si>
    <t>Flux de trésorerie d'exploitation</t>
  </si>
  <si>
    <t>Operating Cash Flow</t>
  </si>
  <si>
    <t>Apports en capital</t>
  </si>
  <si>
    <t>Capital contributions</t>
  </si>
  <si>
    <t>Apports en compte courant</t>
  </si>
  <si>
    <t>Shareholder current account contributions</t>
  </si>
  <si>
    <t>Emprunts</t>
  </si>
  <si>
    <t>Loans</t>
  </si>
  <si>
    <t>Taux</t>
  </si>
  <si>
    <t>Interest Rate</t>
  </si>
  <si>
    <t>Date</t>
  </si>
  <si>
    <t>Durée</t>
  </si>
  <si>
    <t>Term</t>
  </si>
  <si>
    <t>Début Amo</t>
  </si>
  <si>
    <t>Amo start</t>
  </si>
  <si>
    <t>Subventions d'investissement</t>
  </si>
  <si>
    <t>Investment subsidies</t>
  </si>
  <si>
    <t>Total Encaissements hors exploitation</t>
  </si>
  <si>
    <t>Non-operating Cash Inflow</t>
  </si>
  <si>
    <t>Investissements</t>
  </si>
  <si>
    <t>Investments</t>
  </si>
  <si>
    <t>Remboursements emprunts</t>
  </si>
  <si>
    <t>Loan repayments</t>
  </si>
  <si>
    <t>Remboursement emprunts historiques</t>
  </si>
  <si>
    <t>Current loans repayments</t>
  </si>
  <si>
    <t>Remboursement compte courant d'associés</t>
  </si>
  <si>
    <t>Repayment of shareholders' current accounts</t>
  </si>
  <si>
    <t>Total Décaissements hors exploitation</t>
  </si>
  <si>
    <t>Non-operating Cash Outflow</t>
  </si>
  <si>
    <t>Flux de trésorerie hors exploitation</t>
  </si>
  <si>
    <t>Non-operating Cash flow</t>
  </si>
  <si>
    <t>Flux de trésorerie global avec financement</t>
  </si>
  <si>
    <t>Total Cash Flow</t>
  </si>
  <si>
    <t>Trésorerie début de période</t>
  </si>
  <si>
    <t>Cash beginning of period</t>
  </si>
  <si>
    <t>Solde de trésorerie fin de période</t>
  </si>
  <si>
    <t>Cash end of period</t>
  </si>
  <si>
    <t>Simulation flux sans financement</t>
  </si>
  <si>
    <t>Cash flow without financing</t>
  </si>
  <si>
    <t>Date levée</t>
  </si>
  <si>
    <t>Fundraising date</t>
  </si>
  <si>
    <t>Point Bas de Trésorerie avec financement</t>
  </si>
  <si>
    <t>Lowest Cash Position (with financing)</t>
  </si>
  <si>
    <t>Date Point Bas avec financement</t>
  </si>
  <si>
    <t>Date Lowest Cash Position (with financing)</t>
  </si>
  <si>
    <t>Point Bas de Trésorerie sans financement</t>
  </si>
  <si>
    <t>Lowest Cash Position (without financing)</t>
  </si>
  <si>
    <t>Date Point Bas sans financement</t>
  </si>
  <si>
    <t>Date Lowest Cash Position (without financing)</t>
  </si>
  <si>
    <t>Capacité d'autofinancement négative</t>
  </si>
  <si>
    <t>Negative Operative Cash Flow</t>
  </si>
  <si>
    <t>Total Emplois</t>
  </si>
  <si>
    <t>Total Needs</t>
  </si>
  <si>
    <t>Capacité d'autofinancement positive</t>
  </si>
  <si>
    <t>Positive Operating Cash Flow (excl; Working Capital)</t>
  </si>
  <si>
    <t>Total Ressources</t>
  </si>
  <si>
    <t>Total Resources</t>
  </si>
  <si>
    <t>Ressources - Emplois</t>
  </si>
  <si>
    <t>Resources - Needs</t>
  </si>
  <si>
    <t>Plan de financement</t>
  </si>
  <si>
    <t>Financing plan</t>
  </si>
  <si>
    <t>Variation de BFR</t>
  </si>
  <si>
    <t>Change in Working Capital</t>
  </si>
  <si>
    <t>Fonds propres et endettement</t>
  </si>
  <si>
    <t>Equity and debt</t>
  </si>
  <si>
    <t>Fonds propres fin de période</t>
  </si>
  <si>
    <t>Equity end of period</t>
  </si>
  <si>
    <t>Capital + Primes d'émissions</t>
  </si>
  <si>
    <t>Share capital + Additional paid-in capital</t>
  </si>
  <si>
    <t>Réserves et Report à nouveau</t>
  </si>
  <si>
    <t>Reserves and retained earnings</t>
  </si>
  <si>
    <t>Taux de charges patronales moyen</t>
  </si>
  <si>
    <t>Résultat net</t>
  </si>
  <si>
    <t>Net income</t>
  </si>
  <si>
    <t>Subvention d'investissement</t>
  </si>
  <si>
    <t>QP de sub d'invest virée au résultat</t>
  </si>
  <si>
    <t>Investment subsidies amortization</t>
  </si>
  <si>
    <t>Endettement fin de période</t>
  </si>
  <si>
    <t>Debt end of period</t>
  </si>
  <si>
    <t>Endettement sur Fonds Propres fin de période</t>
  </si>
  <si>
    <t>Debt to equity end of period</t>
  </si>
  <si>
    <t xml:space="preserve">Ratio Entreprise en Difficulté : (Capital + Primes d'émission) / 2 + réserves + report à nouveau + résultat </t>
  </si>
  <si>
    <t>Ratio (Capital + Additional paid-in capital) / 2 + reserves + retained earnings + net income</t>
  </si>
  <si>
    <t>Autres Produits</t>
  </si>
  <si>
    <t>Other Income</t>
  </si>
  <si>
    <t>Salaires, Impôts et taxes</t>
  </si>
  <si>
    <t>Payroll &amp; taxes</t>
  </si>
  <si>
    <t>Produits et charges sous EBE</t>
  </si>
  <si>
    <t>Income &amp; Expenses below EBITDA</t>
  </si>
  <si>
    <t>Financement</t>
  </si>
  <si>
    <t>Financing</t>
  </si>
  <si>
    <t>Reimbursments</t>
  </si>
  <si>
    <t>Prix Moyen</t>
  </si>
  <si>
    <t>Average Price</t>
  </si>
  <si>
    <t>Volume Total</t>
  </si>
  <si>
    <t>Total Volume</t>
  </si>
  <si>
    <t>Effet Volume</t>
  </si>
  <si>
    <t>Volume Effect</t>
  </si>
  <si>
    <t>Effet Prix</t>
  </si>
  <si>
    <t>Price Effect</t>
  </si>
  <si>
    <t>Effet Chiffre d'Affaires</t>
  </si>
  <si>
    <t>Revenue Effect</t>
  </si>
  <si>
    <t>Effet Marge</t>
  </si>
  <si>
    <t>Margin Effect</t>
  </si>
  <si>
    <t>Effet AACE</t>
  </si>
  <si>
    <t>Other OPEX Effect</t>
  </si>
  <si>
    <t>Effet Masse salariale</t>
  </si>
  <si>
    <t>Payroll Effect</t>
  </si>
  <si>
    <t>Effet Coûts Fixes</t>
  </si>
  <si>
    <t>Fixed Costs Effect</t>
  </si>
  <si>
    <t>Recrutements non financés par le CA</t>
  </si>
  <si>
    <t>New Hires not financed by revenue</t>
  </si>
  <si>
    <t>Autres dépenses non financées par le CA</t>
  </si>
  <si>
    <t>Other expenses not financed by revenue</t>
  </si>
  <si>
    <t>Tableau de Flux de Trésorerie</t>
  </si>
  <si>
    <t>Répartition du chiffre d'affaires</t>
  </si>
  <si>
    <t>Revenue Split</t>
  </si>
  <si>
    <t>Répartition du chiffre d'affaires en %</t>
  </si>
  <si>
    <t>Revenue Split in %</t>
  </si>
  <si>
    <t>Effet Volume vs Effet Prix</t>
  </si>
  <si>
    <t>Volume Effect vs Price Effect</t>
  </si>
  <si>
    <t>Evolution des marges</t>
  </si>
  <si>
    <t>Margin Evolution</t>
  </si>
  <si>
    <t>Répartition des charges</t>
  </si>
  <si>
    <t>Expenses Split</t>
  </si>
  <si>
    <t>Répartition des charges en %</t>
  </si>
  <si>
    <t>Expenses Split in %</t>
  </si>
  <si>
    <t>Evolution de la masse salariale</t>
  </si>
  <si>
    <t>Payroll Split</t>
  </si>
  <si>
    <t>Recrutements</t>
  </si>
  <si>
    <t>New Hires</t>
  </si>
  <si>
    <t>Evolution EBE</t>
  </si>
  <si>
    <t>EBITDA Evolution</t>
  </si>
  <si>
    <t>Evolution EBE par activité</t>
  </si>
  <si>
    <t>Contributions to EBITDA Evolution</t>
  </si>
  <si>
    <t>Besoins de financement</t>
  </si>
  <si>
    <t>Financing Needs</t>
  </si>
  <si>
    <t>Besoins de financement en %</t>
  </si>
  <si>
    <t>Financing Needs in %</t>
  </si>
  <si>
    <t>Calcul des charges salariales et patronales</t>
  </si>
  <si>
    <t>Brut</t>
  </si>
  <si>
    <t>Contrat</t>
  </si>
  <si>
    <t>Chargé</t>
  </si>
  <si>
    <t>Chargé / Brut -1</t>
  </si>
  <si>
    <t>Autres coûts</t>
  </si>
  <si>
    <t>Taux Global</t>
  </si>
  <si>
    <t>Coût annuel</t>
  </si>
  <si>
    <t>Chargé JEI</t>
  </si>
  <si>
    <t>Taux Global JEI</t>
  </si>
  <si>
    <t>Coût annuel JEI</t>
  </si>
  <si>
    <t>Gain JEI / an</t>
  </si>
  <si>
    <t>Stagiaire</t>
  </si>
  <si>
    <t>CDI</t>
  </si>
  <si>
    <t>Loyer</t>
  </si>
  <si>
    <t>Banque</t>
  </si>
  <si>
    <t>Comptabilité</t>
  </si>
  <si>
    <t>Paie</t>
  </si>
  <si>
    <t>Autres Conseils &amp; Honoraires</t>
  </si>
  <si>
    <t>Sous-traitance</t>
  </si>
  <si>
    <t>Transport</t>
  </si>
  <si>
    <t>Logiciels</t>
  </si>
  <si>
    <t>Fournitures</t>
  </si>
  <si>
    <t>Assurance</t>
  </si>
  <si>
    <t>Marketing</t>
  </si>
  <si>
    <t>Communication</t>
  </si>
  <si>
    <t>Site</t>
  </si>
  <si>
    <t>Autre</t>
  </si>
  <si>
    <t>Divers</t>
  </si>
  <si>
    <t>Commercial</t>
  </si>
  <si>
    <t>Type Salarié 2</t>
  </si>
  <si>
    <t>Prêt 1</t>
  </si>
  <si>
    <t>Prêt 2</t>
  </si>
  <si>
    <t>Prêt 3</t>
  </si>
  <si>
    <t>Type Salarié 3</t>
  </si>
  <si>
    <t>Prêt 4</t>
  </si>
  <si>
    <t>Prêt 5</t>
  </si>
  <si>
    <t>Durée amort</t>
  </si>
  <si>
    <t>Investissement P1</t>
  </si>
  <si>
    <t>Investissement P2</t>
  </si>
  <si>
    <t>Investissement P3</t>
  </si>
  <si>
    <t>Investissement P4</t>
  </si>
  <si>
    <t>Investissement P5</t>
  </si>
  <si>
    <t>Type Salarié 4</t>
  </si>
  <si>
    <t>Type Salarié 5</t>
  </si>
  <si>
    <t>Check annuel versus mensuel</t>
  </si>
  <si>
    <t>Type Salarié 6</t>
  </si>
  <si>
    <t>Type Salarié 7</t>
  </si>
  <si>
    <t>Type Salarié 8</t>
  </si>
  <si>
    <t>Type Salarié 9</t>
  </si>
  <si>
    <t>Type Salarié 10</t>
  </si>
  <si>
    <t>Synthèse</t>
  </si>
  <si>
    <t>Hypothèses principales</t>
  </si>
  <si>
    <t>Hyp 1</t>
  </si>
  <si>
    <t>Hyp 2</t>
  </si>
  <si>
    <t>Hyp 3</t>
  </si>
  <si>
    <t>Hyp 4</t>
  </si>
  <si>
    <t>Hyp 5</t>
  </si>
  <si>
    <t>Hyp 6</t>
  </si>
  <si>
    <t>Hyp 7</t>
  </si>
  <si>
    <t>Hyp 8</t>
  </si>
  <si>
    <t xml:space="preserve"> </t>
  </si>
  <si>
    <t>Waterfall</t>
  </si>
  <si>
    <t>Donnée</t>
  </si>
  <si>
    <t>CR</t>
  </si>
  <si>
    <t>Check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</si>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</sst>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d/m"/>
    <numFmt numFmtId="165" formatCode="&quot; &quot;mmm&quot;  &quot;yy"/>
    <numFmt numFmtId="166" formatCode="&quot;CA &quot;@"/>
    <numFmt numFmtId="167" formatCode="____@"/>
    <numFmt numFmtId="168" formatCode="0,"/>
    <numFmt numFmtId="169" formatCode="#,##0,"/>
    <numFmt numFmtId="170" formatCode="d/m/yyyy"/>
    <numFmt numFmtId="171" formatCode="________@"/>
    <numFmt numFmtId="172" formatCode="______________@"/>
    <numFmt numFmtId="173" formatCode="______@"/>
    <numFmt numFmtId="174" formatCode="__________@"/>
    <numFmt numFmtId="175" formatCode="mmm&quot;  &quot;yy"/>
    <numFmt numFmtId="176" formatCode="_(* #,##0,_);_(* -#,##0,;_(* &quot;-&quot;_);_(@_)"/>
  </numFmts>
  <fonts count="33">
    <font>
      <sz val="10.0"/>
      <color rgb="FF000000"/>
      <name val="Arial"/>
      <scheme val="minor"/>
    </font>
    <font>
      <b/>
      <sz val="11.0"/>
      <color rgb="FFFFFFFF"/>
      <name val="Nunito"/>
    </font>
    <font>
      <b/>
      <sz val="10.0"/>
      <color rgb="FFFFFFFF"/>
      <name val="Nunito"/>
    </font>
    <font>
      <b/>
      <sz val="9.0"/>
      <color rgb="FFFF0000"/>
      <name val="Nunito"/>
    </font>
    <font>
      <sz val="10.0"/>
      <color theme="1"/>
      <name val="Nunito"/>
    </font>
    <font>
      <color theme="1"/>
      <name val="Nunito"/>
    </font>
    <font>
      <b/>
      <color theme="1"/>
      <name val="Nunito"/>
    </font>
    <font>
      <b/>
      <sz val="9.0"/>
      <color rgb="FFFFFFFF"/>
      <name val="Nunito"/>
    </font>
    <font>
      <sz val="9.0"/>
      <color theme="1"/>
      <name val="Nunito"/>
    </font>
    <font>
      <b/>
      <color rgb="FFBF9000"/>
      <name val="Nunito"/>
    </font>
    <font>
      <b/>
      <sz val="9.0"/>
      <color theme="1"/>
      <name val="Nunito"/>
    </font>
    <font>
      <b/>
      <color rgb="FFFFFFFF"/>
      <name val="Nunito"/>
    </font>
    <font>
      <b/>
      <color theme="0"/>
      <name val="Nunito"/>
    </font>
    <font>
      <i/>
      <color theme="1"/>
      <name val="Nunito"/>
    </font>
    <font>
      <b/>
      <sz val="7.0"/>
      <color rgb="FFFFFFFF"/>
      <name val="Nunito"/>
    </font>
    <font>
      <color rgb="FFFFFFFF"/>
      <name val="Nunito"/>
    </font>
    <font>
      <b/>
      <sz val="10.0"/>
      <color theme="1"/>
      <name val="Nunito"/>
    </font>
    <font>
      <b/>
      <color rgb="FF000000"/>
      <name val="Nunito"/>
    </font>
    <font>
      <b/>
      <sz val="9.0"/>
      <color rgb="FF000000"/>
      <name val="Nunito"/>
    </font>
    <font>
      <sz val="10.0"/>
      <color rgb="FF000000"/>
      <name val="Nunito"/>
    </font>
    <font>
      <color rgb="FF000000"/>
      <name val="Nunito"/>
    </font>
    <font>
      <sz val="9.0"/>
      <color rgb="FF000000"/>
      <name val="Nunito"/>
    </font>
    <font>
      <b/>
      <u/>
      <color rgb="FF0000FF"/>
      <name val="Nunito"/>
    </font>
    <font>
      <u/>
      <color rgb="FF0000FF"/>
      <name val="Nunito"/>
    </font>
    <font>
      <i/>
      <sz val="10.0"/>
      <color theme="1"/>
      <name val="Nunito"/>
    </font>
    <font>
      <color rgb="FFBF9000"/>
      <name val="Nunito"/>
    </font>
    <font>
      <b/>
      <sz val="10.0"/>
      <color rgb="FF000000"/>
      <name val="Nunito"/>
    </font>
    <font>
      <b/>
      <sz val="8.0"/>
      <color theme="1"/>
      <name val="Nunito"/>
    </font>
    <font>
      <b/>
      <sz val="9.0"/>
      <color rgb="FFBF9000"/>
      <name val="Nunito"/>
    </font>
    <font>
      <sz val="8.0"/>
      <color theme="1"/>
      <name val="Nunito"/>
    </font>
    <font>
      <b/>
      <i/>
      <sz val="9.0"/>
      <color theme="1"/>
      <name val="Nunito"/>
    </font>
    <font>
      <b/>
      <sz val="10.0"/>
      <color theme="0"/>
      <name val="Nunito"/>
    </font>
    <font>
      <b/>
      <sz val="10.0"/>
      <color rgb="FF999999"/>
      <name val="Nunito"/>
    </font>
  </fonts>
  <fills count="14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46BDC6"/>
        <bgColor rgb="FF46BDC6"/>
      </patternFill>
    </fill>
    <fill>
      <patternFill patternType="solid">
        <fgColor theme="9"/>
        <bgColor theme="9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bottom"/>
    </xf>
    <xf borderId="0" fillId="0" fontId="2" numFmtId="0" xfId="0" applyAlignment="1" applyFont="1">
      <alignment horizontal="center" readingOrder="0" vertical="bottom"/>
    </xf>
    <xf borderId="0" fillId="2" fontId="1" numFmtId="0" xfId="0" applyAlignment="1" applyFill="1" applyFont="1">
      <alignment horizontal="right" readingOrder="0" vertical="bottom"/>
    </xf>
    <xf borderId="0" fillId="3" fontId="2" numFmtId="0" xfId="0" applyAlignment="1" applyFill="1" applyFont="1">
      <alignment horizontal="center" readingOrder="0" vertical="bottom"/>
    </xf>
    <xf borderId="0" fillId="2" fontId="2" numFmtId="0" xfId="0" applyAlignment="1" applyFill="1" applyFont="1">
      <alignment horizontal="center" readingOrder="0" vertical="bottom"/>
    </xf>
    <xf borderId="0" fillId="2" fontId="3" numFmtId="0" xfId="0" applyAlignment="1" applyFill="1" applyFont="1">
      <alignment horizontal="left" readingOrder="0" vertical="bottom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6" numFmtId="0" xfId="0" applyFont="1"/>
    <xf borderId="0" fillId="0" fontId="5" numFmtId="3" xfId="0" applyFont="1" applyNumberFormat="1"/>
    <xf borderId="0" fillId="4" fontId="5" numFmtId="3" xfId="0" applyFill="1" applyFont="1" applyNumberFormat="1"/>
    <xf borderId="0" fillId="4" fontId="5" numFmtId="3" xfId="0" applyAlignment="1" applyFill="1" applyFont="1" applyNumberFormat="1">
      <alignment readingOrder="0"/>
    </xf>
    <xf borderId="0" fillId="0" fontId="7" numFmtId="0" xfId="0" applyAlignment="1" applyFont="1">
      <alignment horizontal="center" readingOrder="0" vertical="bottom"/>
    </xf>
    <xf borderId="0" fillId="3" fontId="7" numFmtId="164" xfId="0" applyAlignment="1" applyFill="1" applyFont="1" applyNumberFormat="1">
      <alignment horizontal="center" readingOrder="0" vertical="bottom"/>
    </xf>
    <xf borderId="0" fillId="2" fontId="7" numFmtId="164" xfId="0" applyAlignment="1" applyFill="1" applyFont="1" applyNumberFormat="1">
      <alignment horizontal="center" readingOrder="0" vertical="bottom"/>
    </xf>
    <xf borderId="0" fillId="0" fontId="8" numFmtId="0" xfId="0" applyFont="1"/>
    <xf borderId="0" fillId="2" fontId="7" numFmtId="165" xfId="0" applyAlignment="1" applyFill="1" applyFont="1" applyNumberFormat="1">
      <alignment horizontal="center" readingOrder="0" vertical="bottom"/>
    </xf>
    <xf borderId="0" fillId="5" fontId="6" numFmtId="0" xfId="0" applyAlignment="1" applyFill="1" applyFont="1">
      <alignment readingOrder="0"/>
    </xf>
    <xf borderId="0" fillId="5" fontId="6" numFmtId="3" xfId="0" applyAlignment="1" applyFill="1" applyFont="1" applyNumberFormat="1">
      <alignment horizontal="right" vertical="bottom"/>
    </xf>
    <xf borderId="0" fillId="0" fontId="9" numFmtId="166" xfId="0" applyAlignment="1" applyFont="1" applyNumberFormat="1">
      <alignment readingOrder="0" vertical="bottom"/>
    </xf>
    <xf borderId="0" fillId="0" fontId="6" numFmtId="3" xfId="0" applyAlignment="1" applyFont="1" applyNumberFormat="1">
      <alignment readingOrder="0"/>
    </xf>
    <xf borderId="0" fillId="0" fontId="6" numFmtId="3" xfId="0" applyFont="1" applyNumberFormat="1"/>
    <xf borderId="0" fillId="0" fontId="5" numFmtId="3" xfId="0" applyAlignment="1" applyFont="1" applyNumberFormat="1">
      <alignment readingOrder="0"/>
    </xf>
    <xf borderId="0" fillId="0" fontId="10" numFmtId="9" xfId="0" applyAlignment="1" applyFont="1" applyNumberFormat="1">
      <alignment horizontal="center" vertical="bottom"/>
    </xf>
    <xf borderId="0" fillId="5" fontId="6" numFmtId="3" xfId="0" applyFill="1" applyFont="1" applyNumberFormat="1"/>
    <xf borderId="0" fillId="6" fontId="6" numFmtId="0" xfId="0" applyAlignment="1" applyFill="1" applyFont="1">
      <alignment readingOrder="0"/>
    </xf>
    <xf borderId="0" fillId="6" fontId="6" numFmtId="3" xfId="0" applyFill="1" applyFont="1" applyNumberFormat="1"/>
    <xf borderId="0" fillId="0" fontId="5" numFmtId="167" xfId="0" applyAlignment="1" applyFont="1" applyNumberFormat="1">
      <alignment readingOrder="0" vertical="bottom"/>
    </xf>
    <xf borderId="0" fillId="7" fontId="11" numFmtId="0" xfId="0" applyAlignment="1" applyFill="1" applyFont="1">
      <alignment readingOrder="0"/>
    </xf>
    <xf borderId="0" fillId="0" fontId="5" numFmtId="0" xfId="0" applyFont="1"/>
    <xf borderId="0" fillId="8" fontId="11" numFmtId="0" xfId="0" applyAlignment="1" applyFill="1" applyFont="1">
      <alignment readingOrder="0"/>
    </xf>
    <xf borderId="0" fillId="8" fontId="12" numFmtId="3" xfId="0" applyFill="1" applyFont="1" applyNumberFormat="1"/>
    <xf borderId="0" fillId="0" fontId="8" numFmtId="9" xfId="0" applyAlignment="1" applyFont="1" applyNumberFormat="1">
      <alignment horizontal="center" vertical="bottom"/>
    </xf>
    <xf borderId="0" fillId="9" fontId="5" numFmtId="3" xfId="0" applyAlignment="1" applyFill="1" applyFont="1" applyNumberFormat="1">
      <alignment readingOrder="0"/>
    </xf>
    <xf borderId="0" fillId="0" fontId="6" numFmtId="0" xfId="0" applyAlignment="1" applyFont="1">
      <alignment vertical="bottom"/>
    </xf>
    <xf borderId="0" fillId="0" fontId="5" numFmtId="167" xfId="0" applyAlignment="1" applyFont="1" applyNumberFormat="1">
      <alignment vertical="bottom"/>
    </xf>
    <xf borderId="0" fillId="9" fontId="6" numFmtId="0" xfId="0" applyFill="1" applyFont="1"/>
    <xf borderId="0" fillId="0" fontId="5" numFmtId="0" xfId="0" applyAlignment="1" applyFont="1">
      <alignment vertical="bottom"/>
    </xf>
    <xf borderId="0" fillId="9" fontId="5" numFmtId="0" xfId="0" applyAlignment="1" applyFill="1" applyFont="1">
      <alignment readingOrder="0"/>
    </xf>
    <xf borderId="0" fillId="9" fontId="5" numFmtId="0" xfId="0" applyFill="1" applyFont="1"/>
    <xf borderId="0" fillId="0" fontId="5" numFmtId="1" xfId="0" applyAlignment="1" applyFont="1" applyNumberFormat="1">
      <alignment vertical="bottom"/>
    </xf>
    <xf borderId="0" fillId="7" fontId="11" numFmtId="168" xfId="0" applyAlignment="1" applyFill="1" applyFont="1" applyNumberFormat="1">
      <alignment vertical="bottom"/>
    </xf>
    <xf borderId="0" fillId="7" fontId="11" numFmtId="169" xfId="0" applyAlignment="1" applyFill="1" applyFont="1" applyNumberFormat="1">
      <alignment horizontal="right" vertical="bottom"/>
    </xf>
    <xf borderId="0" fillId="7" fontId="11" numFmtId="4" xfId="0" applyAlignment="1" applyFill="1" applyFont="1" applyNumberFormat="1">
      <alignment horizontal="right" vertical="bottom"/>
    </xf>
    <xf borderId="0" fillId="5" fontId="6" numFmtId="0" xfId="0" applyAlignment="1" applyFill="1" applyFont="1">
      <alignment shrinkToFit="0" vertical="bottom" wrapText="0"/>
    </xf>
    <xf borderId="0" fillId="5" fontId="10" numFmtId="168" xfId="0" applyAlignment="1" applyFill="1" applyFont="1" applyNumberFormat="1">
      <alignment horizontal="right" vertical="bottom"/>
    </xf>
    <xf borderId="0" fillId="5" fontId="10" numFmtId="169" xfId="0" applyAlignment="1" applyFill="1" applyFont="1" applyNumberFormat="1">
      <alignment horizontal="right" vertical="bottom"/>
    </xf>
    <xf borderId="0" fillId="0" fontId="13" numFmtId="0" xfId="0" applyAlignment="1" applyFont="1">
      <alignment readingOrder="0"/>
    </xf>
    <xf borderId="0" fillId="0" fontId="13" numFmtId="0" xfId="0" applyFont="1"/>
    <xf borderId="0" fillId="0" fontId="13" numFmtId="3" xfId="0" applyFont="1" applyNumberFormat="1"/>
    <xf borderId="0" fillId="5" fontId="6" numFmtId="0" xfId="0" applyAlignment="1" applyFill="1" applyFont="1">
      <alignment horizontal="right"/>
    </xf>
    <xf borderId="0" fillId="5" fontId="6" numFmtId="3" xfId="0" applyAlignment="1" applyFill="1" applyFont="1" applyNumberFormat="1">
      <alignment horizontal="right"/>
    </xf>
    <xf borderId="0" fillId="2" fontId="14" numFmtId="0" xfId="0" applyAlignment="1" applyFill="1" applyFont="1">
      <alignment horizontal="left" readingOrder="0" vertical="bottom"/>
    </xf>
    <xf borderId="0" fillId="0" fontId="9" numFmtId="166" xfId="0" applyAlignment="1" applyFont="1" applyNumberFormat="1">
      <alignment vertical="bottom"/>
    </xf>
    <xf borderId="0" fillId="2" fontId="11" numFmtId="0" xfId="0" applyAlignment="1" applyFill="1" applyFont="1">
      <alignment readingOrder="0"/>
    </xf>
    <xf borderId="0" fillId="2" fontId="15" numFmtId="0" xfId="0" applyFill="1" applyFont="1"/>
    <xf borderId="0" fillId="2" fontId="11" numFmtId="0" xfId="0" applyAlignment="1" applyFill="1" applyFont="1">
      <alignment horizontal="right" readingOrder="0"/>
    </xf>
    <xf borderId="0" fillId="2" fontId="11" numFmtId="170" xfId="0" applyAlignment="1" applyFill="1" applyFont="1" applyNumberFormat="1">
      <alignment horizontal="left" readingOrder="0"/>
    </xf>
    <xf borderId="0" fillId="2" fontId="2" numFmtId="0" xfId="0" applyAlignment="1" applyFill="1" applyFont="1">
      <alignment horizontal="left" readingOrder="0" vertical="bottom"/>
    </xf>
    <xf borderId="0" fillId="0" fontId="5" numFmtId="0" xfId="0" applyAlignment="1" applyFont="1">
      <alignment horizontal="center"/>
    </xf>
    <xf borderId="0" fillId="2" fontId="2" numFmtId="165" xfId="0" applyAlignment="1" applyFill="1" applyFont="1" applyNumberFormat="1">
      <alignment horizontal="center" readingOrder="0" vertical="bottom"/>
    </xf>
    <xf borderId="0" fillId="0" fontId="6" numFmtId="0" xfId="0" applyAlignment="1" applyFont="1">
      <alignment readingOrder="0"/>
    </xf>
    <xf borderId="0" fillId="5" fontId="16" numFmtId="3" xfId="0" applyFill="1" applyFont="1" applyNumberFormat="1"/>
    <xf borderId="0" fillId="0" fontId="17" numFmtId="0" xfId="0" applyFont="1"/>
    <xf borderId="0" fillId="0" fontId="17" numFmtId="3" xfId="0" applyFont="1" applyNumberFormat="1"/>
    <xf borderId="0" fillId="0" fontId="16" numFmtId="0" xfId="0" applyFont="1"/>
    <xf borderId="0" fillId="0" fontId="16" numFmtId="0" xfId="0" applyAlignment="1" applyFont="1">
      <alignment horizontal="center" readingOrder="0"/>
    </xf>
    <xf borderId="0" fillId="0" fontId="5" numFmtId="171" xfId="0" applyAlignment="1" applyFont="1" applyNumberFormat="1">
      <alignment readingOrder="0"/>
    </xf>
    <xf borderId="0" fillId="0" fontId="18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readingOrder="0"/>
    </xf>
    <xf borderId="0" fillId="0" fontId="19" numFmtId="3" xfId="0" applyFont="1" applyNumberFormat="1"/>
    <xf borderId="0" fillId="0" fontId="4" numFmtId="3" xfId="0" applyFont="1" applyNumberFormat="1"/>
    <xf borderId="0" fillId="10" fontId="6" numFmtId="170" xfId="0" applyAlignment="1" applyFill="1" applyFont="1" applyNumberFormat="1">
      <alignment horizontal="center" readingOrder="0"/>
    </xf>
    <xf borderId="0" fillId="0" fontId="20" numFmtId="0" xfId="0" applyFont="1"/>
    <xf borderId="0" fillId="0" fontId="20" numFmtId="3" xfId="0" applyAlignment="1" applyFont="1" applyNumberFormat="1">
      <alignment readingOrder="0"/>
    </xf>
    <xf borderId="0" fillId="0" fontId="20" numFmtId="3" xfId="0" applyFont="1" applyNumberFormat="1"/>
    <xf borderId="0" fillId="0" fontId="21" numFmtId="9" xfId="0" applyAlignment="1" applyFont="1" applyNumberFormat="1">
      <alignment horizontal="center" vertical="bottom"/>
    </xf>
    <xf borderId="0" fillId="9" fontId="20" numFmtId="3" xfId="0" applyFill="1" applyFont="1" applyNumberFormat="1"/>
    <xf borderId="0" fillId="0" fontId="5" numFmtId="0" xfId="0" applyAlignment="1" applyFont="1">
      <alignment horizontal="right"/>
    </xf>
    <xf borderId="0" fillId="0" fontId="5" numFmtId="169" xfId="0" applyAlignment="1" applyFont="1" applyNumberFormat="1">
      <alignment horizontal="right"/>
    </xf>
    <xf borderId="0" fillId="6" fontId="17" numFmtId="0" xfId="0" applyAlignment="1" applyFill="1" applyFont="1">
      <alignment vertical="bottom"/>
    </xf>
    <xf borderId="0" fillId="0" fontId="6" numFmtId="0" xfId="0" applyAlignment="1" applyFont="1">
      <alignment horizontal="right"/>
    </xf>
    <xf borderId="0" fillId="6" fontId="17" numFmtId="3" xfId="0" applyFill="1" applyFont="1" applyNumberFormat="1"/>
    <xf borderId="0" fillId="6" fontId="10" numFmtId="9" xfId="0" applyAlignment="1" applyFill="1" applyFont="1" applyNumberFormat="1">
      <alignment horizontal="center" vertical="bottom"/>
    </xf>
    <xf borderId="0" fillId="11" fontId="10" numFmtId="9" xfId="0" applyAlignment="1" applyFill="1" applyFont="1" applyNumberFormat="1">
      <alignment horizontal="center" vertical="bottom"/>
    </xf>
    <xf borderId="0" fillId="0" fontId="22" numFmtId="0" xfId="0" applyAlignment="1" applyFont="1">
      <alignment readingOrder="0"/>
    </xf>
    <xf borderId="0" fillId="0" fontId="6" numFmtId="0" xfId="0" applyAlignment="1" applyFont="1">
      <alignment vertical="bottom"/>
    </xf>
    <xf borderId="0" fillId="0" fontId="23" numFmtId="0" xfId="0" applyAlignment="1" applyFont="1">
      <alignment readingOrder="0"/>
    </xf>
    <xf borderId="0" fillId="5" fontId="6" numFmtId="1" xfId="0" applyAlignment="1" applyFill="1" applyFont="1" applyNumberFormat="1">
      <alignment readingOrder="0"/>
    </xf>
    <xf borderId="0" fillId="0" fontId="6" numFmtId="1" xfId="0" applyFont="1" applyNumberFormat="1"/>
    <xf borderId="0" fillId="0" fontId="16" numFmtId="3" xfId="0" applyFont="1" applyNumberFormat="1"/>
    <xf borderId="0" fillId="12" fontId="6" numFmtId="0" xfId="0" applyAlignment="1" applyFill="1" applyFont="1">
      <alignment readingOrder="0"/>
    </xf>
    <xf borderId="0" fillId="5" fontId="6" numFmtId="0" xfId="0" applyAlignment="1" applyFill="1" applyFont="1">
      <alignment vertical="bottom"/>
    </xf>
    <xf borderId="0" fillId="10" fontId="5" numFmtId="0" xfId="0" applyAlignment="1" applyFill="1" applyFont="1">
      <alignment readingOrder="0"/>
    </xf>
    <xf borderId="0" fillId="5" fontId="10" numFmtId="9" xfId="0" applyAlignment="1" applyFill="1" applyFont="1" applyNumberFormat="1">
      <alignment horizontal="center" vertical="bottom"/>
    </xf>
    <xf borderId="0" fillId="0" fontId="5" numFmtId="4" xfId="0" applyAlignment="1" applyFont="1" applyNumberFormat="1">
      <alignment readingOrder="0"/>
    </xf>
    <xf borderId="0" fillId="4" fontId="19" numFmtId="3" xfId="0" applyFill="1" applyFont="1" applyNumberFormat="1"/>
    <xf borderId="0" fillId="10" fontId="5" numFmtId="0" xfId="0" applyFill="1" applyFont="1"/>
    <xf borderId="0" fillId="0" fontId="5" numFmtId="167" xfId="0" applyAlignment="1" applyFont="1" applyNumberFormat="1">
      <alignment vertical="bottom"/>
    </xf>
    <xf borderId="0" fillId="10" fontId="5" numFmtId="0" xfId="0" applyAlignment="1" applyFill="1" applyFont="1">
      <alignment readingOrder="0" vertical="bottom"/>
    </xf>
    <xf borderId="0" fillId="0" fontId="5" numFmtId="172" xfId="0" applyAlignment="1" applyFont="1" applyNumberFormat="1">
      <alignment vertical="bottom"/>
    </xf>
    <xf borderId="0" fillId="10" fontId="19" numFmtId="0" xfId="0" applyAlignment="1" applyFill="1" applyFont="1">
      <alignment readingOrder="0" vertical="bottom"/>
    </xf>
    <xf borderId="0" fillId="9" fontId="5" numFmtId="3" xfId="0" applyAlignment="1" applyFill="1" applyFont="1" applyNumberFormat="1">
      <alignment horizontal="right" readingOrder="0" vertical="bottom"/>
    </xf>
    <xf borderId="0" fillId="10" fontId="5" numFmtId="0" xfId="0" applyAlignment="1" applyFill="1" applyFont="1">
      <alignment readingOrder="0"/>
    </xf>
    <xf borderId="0" fillId="10" fontId="4" numFmtId="0" xfId="0" applyAlignment="1" applyFill="1" applyFont="1">
      <alignment readingOrder="0"/>
    </xf>
    <xf borderId="0" fillId="10" fontId="5" numFmtId="1" xfId="0" applyAlignment="1" applyFill="1" applyFont="1" applyNumberFormat="1">
      <alignment readingOrder="0"/>
    </xf>
    <xf borderId="0" fillId="0" fontId="5" numFmtId="1" xfId="0" applyFont="1" applyNumberFormat="1"/>
    <xf borderId="0" fillId="9" fontId="5" numFmtId="3" xfId="0" applyAlignment="1" applyFill="1" applyFont="1" applyNumberFormat="1">
      <alignment horizontal="right" vertical="bottom"/>
    </xf>
    <xf borderId="0" fillId="10" fontId="5" numFmtId="0" xfId="0" applyFill="1" applyFont="1"/>
    <xf borderId="0" fillId="0" fontId="5" numFmtId="4" xfId="0" applyAlignment="1" applyFont="1" applyNumberFormat="1">
      <alignment horizontal="right" vertical="bottom"/>
    </xf>
    <xf borderId="0" fillId="10" fontId="5" numFmtId="1" xfId="0" applyFill="1" applyFont="1" applyNumberFormat="1"/>
    <xf borderId="0" fillId="10" fontId="5" numFmtId="168" xfId="0" applyAlignment="1" applyFill="1" applyFont="1" applyNumberFormat="1">
      <alignment readingOrder="0"/>
    </xf>
    <xf borderId="0" fillId="0" fontId="5" numFmtId="168" xfId="0" applyFont="1" applyNumberFormat="1"/>
    <xf borderId="0" fillId="0" fontId="24" numFmtId="3" xfId="0" applyFont="1" applyNumberFormat="1"/>
    <xf borderId="0" fillId="0" fontId="24" numFmtId="4" xfId="0" applyFont="1" applyNumberFormat="1"/>
    <xf borderId="0" fillId="0" fontId="5" numFmtId="0" xfId="0" applyFont="1"/>
    <xf borderId="0" fillId="10" fontId="5" numFmtId="0" xfId="0" applyAlignment="1" applyFill="1" applyFont="1">
      <alignment vertical="bottom"/>
    </xf>
    <xf borderId="0" fillId="0" fontId="13" numFmtId="0" xfId="0" applyAlignment="1" applyFont="1">
      <alignment vertical="bottom"/>
    </xf>
    <xf borderId="0" fillId="0" fontId="13" numFmtId="9" xfId="0" applyAlignment="1" applyFont="1" applyNumberFormat="1">
      <alignment horizontal="right"/>
    </xf>
    <xf borderId="0" fillId="0" fontId="5" numFmtId="3" xfId="0" applyAlignment="1" applyFont="1" applyNumberFormat="1">
      <alignment horizontal="right"/>
    </xf>
    <xf borderId="0" fillId="0" fontId="4" numFmtId="0" xfId="0" applyAlignment="1" applyFont="1">
      <alignment readingOrder="0"/>
    </xf>
    <xf borderId="0" fillId="0" fontId="13" numFmtId="167" xfId="0" applyAlignment="1" applyFont="1" applyNumberFormat="1">
      <alignment vertical="bottom"/>
    </xf>
    <xf borderId="0" fillId="5" fontId="17" numFmtId="0" xfId="0" applyAlignment="1" applyFill="1" applyFont="1">
      <alignment horizontal="left" readingOrder="0" shrinkToFit="0" vertical="center" wrapText="0"/>
    </xf>
    <xf borderId="0" fillId="5" fontId="17" numFmtId="0" xfId="0" applyAlignment="1" applyFill="1" applyFont="1">
      <alignment horizontal="center" readingOrder="0" shrinkToFit="0" vertical="center" wrapText="0"/>
    </xf>
    <xf borderId="0" fillId="12" fontId="17" numFmtId="0" xfId="0" applyAlignment="1" applyFill="1" applyFont="1">
      <alignment horizontal="center" readingOrder="0" shrinkToFit="0" vertical="center" wrapText="0"/>
    </xf>
    <xf borderId="0" fillId="0" fontId="5" numFmtId="3" xfId="0" applyAlignment="1" applyFont="1" applyNumberFormat="1">
      <alignment horizontal="left" readingOrder="0"/>
    </xf>
    <xf borderId="0" fillId="0" fontId="5" numFmtId="0" xfId="0" applyAlignment="1" applyFont="1">
      <alignment horizontal="center" readingOrder="0"/>
    </xf>
    <xf borderId="0" fillId="0" fontId="5" numFmtId="3" xfId="0" applyAlignment="1" applyFont="1" applyNumberFormat="1">
      <alignment horizontal="center" readingOrder="0"/>
    </xf>
    <xf borderId="0" fillId="0" fontId="5" numFmtId="10" xfId="0" applyAlignment="1" applyFont="1" applyNumberFormat="1">
      <alignment horizontal="center"/>
    </xf>
    <xf borderId="0" fillId="0" fontId="5" numFmtId="9" xfId="0" applyAlignment="1" applyFont="1" applyNumberFormat="1">
      <alignment horizontal="center" readingOrder="0"/>
    </xf>
    <xf borderId="0" fillId="0" fontId="5" numFmtId="3" xfId="0" applyAlignment="1" applyFont="1" applyNumberFormat="1">
      <alignment horizontal="center"/>
    </xf>
    <xf borderId="0" fillId="0" fontId="6" numFmtId="3" xfId="0" applyAlignment="1" applyFont="1" applyNumberFormat="1">
      <alignment horizontal="right"/>
    </xf>
    <xf borderId="0" fillId="0" fontId="25" numFmtId="167" xfId="0" applyAlignment="1" applyFont="1" applyNumberFormat="1">
      <alignment vertical="bottom"/>
    </xf>
    <xf borderId="0" fillId="0" fontId="25" numFmtId="167" xfId="0" applyAlignment="1" applyFont="1" applyNumberFormat="1">
      <alignment readingOrder="0" vertical="bottom"/>
    </xf>
    <xf borderId="0" fillId="9" fontId="4" numFmtId="3" xfId="0" applyFill="1" applyFont="1" applyNumberFormat="1"/>
    <xf borderId="0" fillId="0" fontId="9" numFmtId="167" xfId="0" applyAlignment="1" applyFont="1" applyNumberFormat="1">
      <alignment readingOrder="0" vertical="bottom"/>
    </xf>
    <xf borderId="0" fillId="0" fontId="5" numFmtId="3" xfId="0" applyAlignment="1" applyFont="1" applyNumberFormat="1">
      <alignment horizontal="right" vertical="bottom"/>
    </xf>
    <xf borderId="0" fillId="9" fontId="5" numFmtId="3" xfId="0" applyAlignment="1" applyFill="1" applyFont="1" applyNumberFormat="1">
      <alignment horizontal="right" readingOrder="0"/>
    </xf>
    <xf borderId="0" fillId="13" fontId="8" numFmtId="167" xfId="0" applyAlignment="1" applyFill="1" applyFont="1" applyNumberFormat="1">
      <alignment readingOrder="0" shrinkToFit="0" vertical="bottom" wrapText="0"/>
    </xf>
    <xf borderId="0" fillId="9" fontId="4" numFmtId="3" xfId="0" applyAlignment="1" applyFill="1" applyFont="1" applyNumberFormat="1">
      <alignment readingOrder="0"/>
    </xf>
    <xf borderId="0" fillId="13" fontId="8" numFmtId="167" xfId="0" applyAlignment="1" applyFill="1" applyFont="1" applyNumberFormat="1">
      <alignment shrinkToFit="0" vertical="bottom" wrapText="0"/>
    </xf>
    <xf borderId="0" fillId="0" fontId="5" numFmtId="3" xfId="0" applyAlignment="1" applyFont="1" applyNumberFormat="1">
      <alignment vertical="bottom"/>
    </xf>
    <xf borderId="0" fillId="6" fontId="6" numFmtId="1" xfId="0" applyAlignment="1" applyFill="1" applyFont="1" applyNumberFormat="1">
      <alignment readingOrder="0"/>
    </xf>
    <xf borderId="0" fillId="6" fontId="16" numFmtId="3" xfId="0" applyFill="1" applyFont="1" applyNumberFormat="1"/>
    <xf borderId="0" fillId="0" fontId="26" numFmtId="3" xfId="0" applyFont="1" applyNumberFormat="1"/>
    <xf borderId="0" fillId="9" fontId="16" numFmtId="3" xfId="0" applyFill="1" applyFont="1" applyNumberFormat="1"/>
    <xf borderId="0" fillId="9" fontId="16" numFmtId="3" xfId="0" applyAlignment="1" applyFill="1" applyFont="1" applyNumberFormat="1">
      <alignment readingOrder="0"/>
    </xf>
    <xf borderId="0" fillId="9" fontId="16" numFmtId="0" xfId="0" applyFill="1" applyFont="1"/>
    <xf borderId="0" fillId="0" fontId="27" numFmtId="0" xfId="0" applyAlignment="1" applyFont="1">
      <alignment horizontal="center" vertical="bottom"/>
    </xf>
    <xf borderId="0" fillId="0" fontId="28" numFmtId="173" xfId="0" applyAlignment="1" applyFont="1" applyNumberFormat="1">
      <alignment vertical="bottom"/>
    </xf>
    <xf borderId="0" fillId="9" fontId="26" numFmtId="3" xfId="0" applyAlignment="1" applyFill="1" applyFont="1" applyNumberFormat="1">
      <alignment readingOrder="0"/>
    </xf>
    <xf borderId="0" fillId="0" fontId="16" numFmtId="3" xfId="0" applyAlignment="1" applyFont="1" applyNumberFormat="1">
      <alignment readingOrder="0"/>
    </xf>
    <xf borderId="0" fillId="0" fontId="29" numFmtId="174" xfId="0" applyAlignment="1" applyFont="1" applyNumberFormat="1">
      <alignment readingOrder="0" vertical="bottom"/>
    </xf>
    <xf borderId="0" fillId="9" fontId="5" numFmtId="9" xfId="0" applyAlignment="1" applyFill="1" applyFont="1" applyNumberFormat="1">
      <alignment readingOrder="0"/>
    </xf>
    <xf borderId="0" fillId="0" fontId="19" numFmtId="9" xfId="0" applyFont="1" applyNumberFormat="1"/>
    <xf borderId="0" fillId="9" fontId="5" numFmtId="175" xfId="0" applyAlignment="1" applyFill="1" applyFont="1" applyNumberFormat="1">
      <alignment readingOrder="0" vertical="bottom"/>
    </xf>
    <xf borderId="0" fillId="0" fontId="5" numFmtId="175" xfId="0" applyAlignment="1" applyFont="1" applyNumberFormat="1">
      <alignment readingOrder="0" vertical="bottom"/>
    </xf>
    <xf borderId="0" fillId="9" fontId="5" numFmtId="175" xfId="0" applyAlignment="1" applyFill="1" applyFont="1" applyNumberFormat="1">
      <alignment vertical="bottom"/>
    </xf>
    <xf borderId="0" fillId="0" fontId="28" numFmtId="173" xfId="0" applyAlignment="1" applyFont="1" applyNumberFormat="1">
      <alignment readingOrder="0" vertical="bottom"/>
    </xf>
    <xf borderId="0" fillId="0" fontId="30" numFmtId="0" xfId="0" applyAlignment="1" applyFont="1">
      <alignment readingOrder="0"/>
    </xf>
    <xf borderId="0" fillId="13" fontId="28" numFmtId="167" xfId="0" applyAlignment="1" applyFill="1" applyFont="1" applyNumberFormat="1">
      <alignment readingOrder="0" shrinkToFit="0" vertical="bottom" wrapText="0"/>
    </xf>
    <xf borderId="0" fillId="0" fontId="4" numFmtId="3" xfId="0" applyAlignment="1" applyFont="1" applyNumberFormat="1">
      <alignment readingOrder="0"/>
    </xf>
    <xf borderId="0" fillId="8" fontId="12" numFmtId="0" xfId="0" applyAlignment="1" applyFill="1" applyFont="1">
      <alignment readingOrder="0"/>
    </xf>
    <xf borderId="0" fillId="0" fontId="12" numFmtId="0" xfId="0" applyFont="1"/>
    <xf borderId="0" fillId="8" fontId="31" numFmtId="3" xfId="0" applyFill="1" applyFont="1" applyNumberFormat="1"/>
    <xf borderId="0" fillId="0" fontId="31" numFmtId="3" xfId="0" applyFont="1" applyNumberFormat="1"/>
    <xf borderId="0" fillId="2" fontId="2" numFmtId="165" xfId="0" applyAlignment="1" applyFill="1" applyFont="1" applyNumberFormat="1">
      <alignment horizontal="right" readingOrder="0" vertical="bottom"/>
    </xf>
    <xf borderId="0" fillId="2" fontId="2" numFmtId="3" xfId="0" applyAlignment="1" applyFill="1" applyFont="1" applyNumberFormat="1">
      <alignment horizontal="right" readingOrder="0" vertical="bottom"/>
    </xf>
    <xf borderId="0" fillId="0" fontId="24" numFmtId="0" xfId="0" applyFont="1"/>
    <xf borderId="0" fillId="5" fontId="16" numFmtId="3" xfId="0" applyAlignment="1" applyFill="1" applyFont="1" applyNumberFormat="1">
      <alignment horizontal="right"/>
    </xf>
    <xf borderId="0" fillId="5" fontId="16" numFmtId="0" xfId="0" applyAlignment="1" applyFill="1" applyFont="1">
      <alignment horizontal="right"/>
    </xf>
    <xf borderId="0" fillId="0" fontId="9" numFmtId="167" xfId="0" applyAlignment="1" applyFont="1" applyNumberFormat="1">
      <alignment vertical="bottom"/>
    </xf>
    <xf borderId="0" fillId="0" fontId="13" numFmtId="3" xfId="0" applyAlignment="1" applyFont="1" applyNumberFormat="1">
      <alignment horizontal="right" vertical="bottom"/>
    </xf>
    <xf borderId="0" fillId="0" fontId="6" numFmtId="0" xfId="0" applyAlignment="1" applyFont="1">
      <alignment readingOrder="0" vertical="bottom"/>
    </xf>
    <xf borderId="0" fillId="0" fontId="6" numFmtId="1" xfId="0" applyAlignment="1" applyFont="1" applyNumberFormat="1">
      <alignment horizontal="right"/>
    </xf>
    <xf borderId="0" fillId="2" fontId="11" numFmtId="0" xfId="0" applyFill="1" applyFont="1"/>
    <xf borderId="0" fillId="5" fontId="5" numFmtId="0" xfId="0" applyFill="1" applyFont="1"/>
    <xf borderId="0" fillId="5" fontId="6" numFmtId="0" xfId="0" applyFill="1" applyFont="1"/>
    <xf borderId="0" fillId="0" fontId="4" numFmtId="176" xfId="0" applyFont="1" applyNumberFormat="1"/>
    <xf borderId="0" fillId="0" fontId="6" numFmtId="0" xfId="0" applyAlignment="1" applyFont="1">
      <alignment horizontal="right" readingOrder="0"/>
    </xf>
    <xf borderId="0" fillId="0" fontId="16" numFmtId="0" xfId="0" applyAlignment="1" applyFont="1">
      <alignment readingOrder="0"/>
    </xf>
    <xf borderId="0" fillId="0" fontId="26" numFmtId="165" xfId="0" applyAlignment="1" applyFont="1" applyNumberFormat="1">
      <alignment horizontal="center" readingOrder="0" vertical="bottom"/>
    </xf>
    <xf borderId="0" fillId="0" fontId="16" numFmtId="176" xfId="0" applyFont="1" applyNumberFormat="1"/>
    <xf borderId="0" fillId="0" fontId="4" numFmtId="169" xfId="0" applyFont="1" applyNumberFormat="1"/>
    <xf borderId="0" fillId="0" fontId="5" numFmtId="176" xfId="0" applyFont="1" applyNumberFormat="1"/>
    <xf borderId="0" fillId="0" fontId="5" numFmtId="173" xfId="0" applyAlignment="1" applyFont="1" applyNumberFormat="1">
      <alignment vertical="bottom"/>
    </xf>
    <xf borderId="0" fillId="6" fontId="6" numFmtId="176" xfId="0" applyFill="1" applyFont="1" applyNumberFormat="1"/>
    <xf borderId="0" fillId="9" fontId="5" numFmtId="3" xfId="0" applyFill="1" applyFont="1" applyNumberFormat="1"/>
    <xf borderId="0" fillId="0" fontId="5" numFmtId="173" xfId="0" applyAlignment="1" applyFont="1" applyNumberFormat="1">
      <alignment readingOrder="0" vertical="bottom"/>
    </xf>
    <xf borderId="0" fillId="0" fontId="5" numFmtId="169" xfId="0" applyAlignment="1" applyFont="1" applyNumberFormat="1">
      <alignment horizontal="right" readingOrder="0"/>
    </xf>
    <xf borderId="0" fillId="0" fontId="5" numFmtId="169" xfId="0" applyFont="1" applyNumberFormat="1"/>
    <xf borderId="0" fillId="0" fontId="6" numFmtId="1" xfId="0" applyAlignment="1" applyFont="1" applyNumberFormat="1">
      <alignment readingOrder="0"/>
    </xf>
    <xf borderId="0" fillId="0" fontId="6" numFmtId="169" xfId="0" applyFont="1" applyNumberFormat="1"/>
    <xf borderId="0" fillId="0" fontId="6" numFmtId="176" xfId="0" applyFont="1" applyNumberFormat="1"/>
    <xf borderId="0" fillId="6" fontId="6" numFmtId="169" xfId="0" applyFill="1" applyFont="1" applyNumberFormat="1"/>
    <xf borderId="0" fillId="5" fontId="16" numFmtId="0" xfId="0" applyAlignment="1" applyFill="1" applyFont="1">
      <alignment readingOrder="0"/>
    </xf>
    <xf borderId="0" fillId="0" fontId="4" numFmtId="166" xfId="0" applyFont="1" applyNumberFormat="1"/>
    <xf borderId="0" fillId="0" fontId="4" numFmtId="176" xfId="0" applyFont="1" applyNumberFormat="1"/>
    <xf borderId="0" fillId="6" fontId="16" numFmtId="169" xfId="0" applyFill="1" applyFont="1" applyNumberFormat="1"/>
    <xf borderId="0" fillId="6" fontId="16" numFmtId="176" xfId="0" applyFill="1" applyFont="1" applyNumberFormat="1"/>
    <xf borderId="0" fillId="0" fontId="4" numFmtId="9" xfId="0" applyFont="1" applyNumberFormat="1"/>
    <xf borderId="0" fillId="6" fontId="6" numFmtId="0" xfId="0" applyFill="1" applyFont="1"/>
    <xf borderId="0" fillId="6" fontId="5" numFmtId="0" xfId="0" applyFill="1" applyFont="1"/>
    <xf borderId="0" fillId="6" fontId="6" numFmtId="9" xfId="0" applyFill="1" applyFont="1" applyNumberFormat="1"/>
    <xf borderId="0" fillId="5" fontId="4" numFmtId="0" xfId="0" applyFill="1" applyFont="1"/>
    <xf borderId="0" fillId="0" fontId="32" numFmtId="176" xfId="0" applyAlignment="1" applyFont="1" applyNumberFormat="1">
      <alignment horizontal="center" readingOrder="0"/>
    </xf>
    <xf borderId="0" fillId="0" fontId="16" numFmtId="176" xfId="0" applyFont="1" applyNumberFormat="1"/>
    <xf borderId="0" fillId="0" fontId="32" numFmtId="176" xfId="0" applyAlignment="1" applyFont="1" applyNumberFormat="1">
      <alignment horizontal="center"/>
    </xf>
    <xf borderId="0" fillId="0" fontId="5" numFmtId="176" xfId="0" applyFont="1" applyNumberFormat="1"/>
    <xf borderId="0" fillId="6" fontId="16" numFmtId="0" xfId="0" applyAlignment="1" applyFill="1" applyFont="1">
      <alignment readingOrder="0"/>
    </xf>
    <xf borderId="0" fillId="6" fontId="16" numFmtId="9" xfId="0" applyFill="1" applyFont="1" applyNumberFormat="1"/>
    <xf borderId="0" fillId="0" fontId="4" numFmtId="167" xfId="0" applyFont="1" applyNumberFormat="1"/>
    <xf borderId="0" fillId="5" fontId="4" numFmtId="0" xfId="0" applyAlignment="1" applyFill="1" applyFont="1">
      <alignment readingOrder="0"/>
    </xf>
    <xf borderId="0" fillId="5" fontId="16" numFmtId="0" xfId="0" applyAlignment="1" applyFill="1" applyFont="1">
      <alignment horizontal="right" readingOrder="0"/>
    </xf>
    <xf borderId="0" fillId="0" fontId="5" numFmtId="3" xfId="0" applyAlignment="1" applyFont="1" applyNumberFormat="1">
      <alignment horizontal="right" readingOrder="0"/>
    </xf>
    <xf borderId="0" fillId="9" fontId="6" numFmtId="3" xfId="0" applyFill="1" applyFont="1" applyNumberFormat="1"/>
    <xf borderId="0" fillId="5" fontId="6" numFmtId="0" xfId="0" applyAlignment="1" applyFill="1" applyFont="1">
      <alignment readingOrder="0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/>
    </xf>
    <xf borderId="0" fillId="0" fontId="19" numFmtId="0" xfId="0" applyAlignment="1" applyFont="1">
      <alignment readingOrder="0" vertical="bottom"/>
    </xf>
    <xf borderId="0" fillId="0" fontId="5" numFmtId="0" xfId="0" applyAlignment="1" applyFont="1">
      <alignment horizontal="right" readingOrder="0"/>
    </xf>
    <xf borderId="0" fillId="0" fontId="5" numFmtId="0" xfId="0" applyAlignment="1" applyFont="1">
      <alignment readingOrder="0" vertical="bottom"/>
    </xf>
    <xf borderId="0" fillId="5" fontId="6" numFmtId="3" xfId="0" applyAlignment="1" applyFill="1" applyFont="1" applyNumberFormat="1">
      <alignment vertical="bottom"/>
    </xf>
    <xf borderId="0" fillId="0" fontId="5" numFmtId="10" xfId="0" applyAlignment="1" applyFont="1" applyNumberFormat="1">
      <alignment horizontal="right"/>
    </xf>
    <xf borderId="0" fillId="0" fontId="5" numFmtId="0" xfId="0" applyAlignment="1" applyFont="1">
      <alignment readingOrder="0"/>
    </xf>
    <xf borderId="0" fillId="0" fontId="5" numFmtId="4" xfId="0" applyAlignment="1" applyFont="1" applyNumberFormat="1">
      <alignment horizontal="right" readingOrder="0"/>
    </xf>
    <xf borderId="0" fillId="0" fontId="5" numFmtId="4" xfId="0" applyAlignment="1" applyFont="1" applyNumberFormat="1">
      <alignment horizontal="right"/>
    </xf>
    <xf borderId="0" fillId="0" fontId="5" numFmtId="9" xfId="0" applyAlignment="1" applyFont="1" applyNumberFormat="1">
      <alignment horizontal="right" readingOrder="0"/>
    </xf>
    <xf borderId="0" fillId="12" fontId="6" numFmtId="0" xfId="0" applyAlignment="1" applyFill="1" applyFont="1">
      <alignment horizontal="right"/>
    </xf>
    <xf borderId="0" fillId="12" fontId="6" numFmtId="3" xfId="0" applyAlignment="1" applyFill="1" applyFont="1" applyNumberFormat="1">
      <alignment horizontal="right"/>
    </xf>
  </cellXfs>
  <cellStyles count="1">
    <cellStyle xfId="0" name="Normal" builtinId="0"/>
  </cellStyles>
  <dxfs count="1"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_rels/chartEx1.xml.rels><?xml version="1.0" encoding="UTF-8" standalone="yes"?>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Répartition du CA par activité en K€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strRef>
              <c:f>SYNTHESE!$J$38</c:f>
            </c:strRef>
          </c:tx>
          <c:spPr>
            <a:solidFill>
              <a:srgbClr val="1C4587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sz="1000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SYNTHESE!$K$37:$P$37</c:f>
            </c:strRef>
          </c:cat>
          <c:val>
            <c:numRef>
              <c:f>SYNTHESE!$K$38:$P$38</c:f>
              <c:numCache/>
            </c:numRef>
          </c:val>
        </c:ser>
        <c:ser>
          <c:idx val="1"/>
          <c:order val="1"/>
          <c:tx>
            <c:strRef>
              <c:f>SYNTHESE!$J$39</c:f>
            </c:strRef>
          </c:tx>
          <c:spPr>
            <a:solidFill>
              <a:srgbClr val="1155CC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sz="1000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SYNTHESE!$K$37:$P$37</c:f>
            </c:strRef>
          </c:cat>
          <c:val>
            <c:numRef>
              <c:f>SYNTHESE!$K$39:$P$39</c:f>
              <c:numCache/>
            </c:numRef>
          </c:val>
        </c:ser>
        <c:ser>
          <c:idx val="2"/>
          <c:order val="2"/>
          <c:tx>
            <c:strRef>
              <c:f>SYNTHESE!$J$40</c:f>
            </c:strRef>
          </c:tx>
          <c:spPr>
            <a:solidFill>
              <a:srgbClr val="3C78D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sz="1000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SYNTHESE!$K$37:$P$37</c:f>
            </c:strRef>
          </c:cat>
          <c:val>
            <c:numRef>
              <c:f>SYNTHESE!$K$40:$P$40</c:f>
              <c:numCache/>
            </c:numRef>
          </c:val>
        </c:ser>
        <c:ser>
          <c:idx val="3"/>
          <c:order val="3"/>
          <c:tx>
            <c:strRef>
              <c:f>SYNTHESE!$J$41</c:f>
            </c:strRef>
          </c:tx>
          <c:spPr>
            <a:solidFill>
              <a:srgbClr val="6D9EEB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sz="1000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SYNTHESE!$K$37:$P$37</c:f>
            </c:strRef>
          </c:cat>
          <c:val>
            <c:numRef>
              <c:f>SYNTHESE!$K$41:$P$41</c:f>
              <c:numCache/>
            </c:numRef>
          </c:val>
        </c:ser>
        <c:ser>
          <c:idx val="4"/>
          <c:order val="4"/>
          <c:tx>
            <c:strRef>
              <c:f>SYNTHESE!$J$42</c:f>
            </c:strRef>
          </c:tx>
          <c:spPr>
            <a:solidFill>
              <a:srgbClr val="A4C2F4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sz="1000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SYNTHESE!$K$37:$P$37</c:f>
            </c:strRef>
          </c:cat>
          <c:val>
            <c:numRef>
              <c:f>SYNTHESE!$K$42:$P$42</c:f>
              <c:numCache/>
            </c:numRef>
          </c:val>
        </c:ser>
        <c:overlap val="100"/>
        <c:axId val="146663770"/>
        <c:axId val="658310359"/>
      </c:barChart>
      <c:catAx>
        <c:axId val="1466637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58310359"/>
      </c:catAx>
      <c:valAx>
        <c:axId val="658310359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666377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Répartition du CA par Produit en %</a:t>
            </a:r>
          </a:p>
        </c:rich>
      </c:tx>
      <c:overlay val="0"/>
    </c:title>
    <c:plotArea>
      <c:layout/>
      <c:barChart>
        <c:barDir val="col"/>
        <c:grouping val="percentStacked"/>
        <c:ser>
          <c:idx val="0"/>
          <c:order val="0"/>
          <c:tx>
            <c:strRef>
              <c:f>SYNTHESE!$J$50</c:f>
            </c:strRef>
          </c:tx>
          <c:spPr>
            <a:solidFill>
              <a:srgbClr val="1C4587"/>
            </a:solidFill>
            <a:ln cmpd="sng">
              <a:noFill/>
            </a:ln>
          </c:spPr>
          <c:dPt>
            <c:idx val="0"/>
          </c:dPt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SYNTHESE!$K$49:$P$49</c:f>
            </c:strRef>
          </c:cat>
          <c:val>
            <c:numRef>
              <c:f>SYNTHESE!$K$50:$P$50</c:f>
              <c:numCache/>
            </c:numRef>
          </c:val>
        </c:ser>
        <c:ser>
          <c:idx val="1"/>
          <c:order val="1"/>
          <c:tx>
            <c:strRef>
              <c:f>SYNTHESE!$J$51</c:f>
            </c:strRef>
          </c:tx>
          <c:spPr>
            <a:solidFill>
              <a:srgbClr val="1155CC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SYNTHESE!$K$49:$P$49</c:f>
            </c:strRef>
          </c:cat>
          <c:val>
            <c:numRef>
              <c:f>SYNTHESE!$K$51:$P$51</c:f>
              <c:numCache/>
            </c:numRef>
          </c:val>
        </c:ser>
        <c:ser>
          <c:idx val="2"/>
          <c:order val="2"/>
          <c:tx>
            <c:strRef>
              <c:f>SYNTHESE!$J$52</c:f>
            </c:strRef>
          </c:tx>
          <c:spPr>
            <a:solidFill>
              <a:srgbClr val="3C78D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SYNTHESE!$K$49:$P$49</c:f>
            </c:strRef>
          </c:cat>
          <c:val>
            <c:numRef>
              <c:f>SYNTHESE!$K$52:$P$52</c:f>
              <c:numCache/>
            </c:numRef>
          </c:val>
        </c:ser>
        <c:ser>
          <c:idx val="3"/>
          <c:order val="3"/>
          <c:tx>
            <c:strRef>
              <c:f>SYNTHESE!$J$53</c:f>
            </c:strRef>
          </c:tx>
          <c:spPr>
            <a:solidFill>
              <a:srgbClr val="6D9EEB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SYNTHESE!$K$49:$P$49</c:f>
            </c:strRef>
          </c:cat>
          <c:val>
            <c:numRef>
              <c:f>SYNTHESE!$K$53:$P$53</c:f>
              <c:numCache/>
            </c:numRef>
          </c:val>
        </c:ser>
        <c:ser>
          <c:idx val="4"/>
          <c:order val="4"/>
          <c:tx>
            <c:strRef>
              <c:f>SYNTHESE!$J$54</c:f>
            </c:strRef>
          </c:tx>
          <c:spPr>
            <a:solidFill>
              <a:srgbClr val="A4C2F4"/>
            </a:solidFill>
            <a:ln cmpd="sng">
              <a:noFill/>
            </a:ln>
          </c:spPr>
          <c:dPt>
            <c:idx val="0"/>
          </c:dPt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SYNTHESE!$K$49:$P$49</c:f>
            </c:strRef>
          </c:cat>
          <c:val>
            <c:numRef>
              <c:f>SYNTHESE!$K$54:$P$54</c:f>
              <c:numCache/>
            </c:numRef>
          </c:val>
        </c:ser>
        <c:overlap val="100"/>
        <c:axId val="1696616812"/>
        <c:axId val="444183914"/>
      </c:barChart>
      <c:catAx>
        <c:axId val="16966168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44183914"/>
      </c:catAx>
      <c:valAx>
        <c:axId val="444183914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9661681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CA et EBE en K€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SYNTHESE!$J$14</c:f>
            </c:strRef>
          </c:tx>
          <c:spPr>
            <a:solidFill>
              <a:srgbClr val="1C4587"/>
            </a:solidFill>
            <a:ln cmpd="sng">
              <a:noFill/>
            </a:ln>
          </c:spPr>
          <c:dPt>
            <c:idx val="0"/>
          </c:dPt>
          <c:dLbls>
            <c:dLbl>
              <c:idx val="0"/>
              <c:numFmt formatCode="General" sourceLinked="1"/>
              <c:txPr>
                <a:bodyPr/>
                <a:lstStyle/>
                <a:p>
                  <a:pPr lvl="0">
                    <a:defRPr b="1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SYNTHESE!$K$13:$P$13</c:f>
            </c:strRef>
          </c:cat>
          <c:val>
            <c:numRef>
              <c:f>SYNTHESE!$K$14:$P$14</c:f>
              <c:numCache/>
            </c:numRef>
          </c:val>
        </c:ser>
        <c:ser>
          <c:idx val="1"/>
          <c:order val="1"/>
          <c:tx>
            <c:strRef>
              <c:f>SYNTHESE!$J$21</c:f>
            </c:strRef>
          </c:tx>
          <c:spPr>
            <a:solidFill>
              <a:schemeClr val="accent6"/>
            </a:solidFill>
            <a:ln cmpd="sng">
              <a:noFill/>
            </a:ln>
          </c:spPr>
          <c:dPt>
            <c:idx val="3"/>
          </c:dPt>
          <c:dLbls>
            <c:numFmt formatCode="General" sourceLinked="1"/>
            <c:txPr>
              <a:bodyPr/>
              <a:lstStyle/>
              <a:p>
                <a:pPr lvl="0">
                  <a:defRPr b="1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SYNTHESE!$K$13:$P$13</c:f>
            </c:strRef>
          </c:cat>
          <c:val>
            <c:numRef>
              <c:f>SYNTHESE!$K$21:$P$21</c:f>
              <c:numCache/>
            </c:numRef>
          </c:val>
        </c:ser>
        <c:axId val="155788949"/>
        <c:axId val="1982178340"/>
      </c:barChart>
      <c:catAx>
        <c:axId val="1557889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82178340"/>
      </c:catAx>
      <c:valAx>
        <c:axId val="1982178340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578894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Evolution de la masse salariale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strRef>
              <c:f>SYNTHESE!$J$110</c:f>
            </c:strRef>
          </c:tx>
          <c:spPr>
            <a:solidFill>
              <a:srgbClr val="1C4587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SYNTHESE!$K$110:$P$110</c:f>
              <c:numCache/>
            </c:numRef>
          </c:val>
        </c:ser>
        <c:ser>
          <c:idx val="1"/>
          <c:order val="1"/>
          <c:tx>
            <c:strRef>
              <c:f>SYNTHESE!$J$111</c:f>
            </c:strRef>
          </c:tx>
          <c:spPr>
            <a:solidFill>
              <a:srgbClr val="1155CC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SYNTHESE!$K$111:$P$111</c:f>
              <c:numCache/>
            </c:numRef>
          </c:val>
        </c:ser>
        <c:ser>
          <c:idx val="2"/>
          <c:order val="2"/>
          <c:tx>
            <c:strRef>
              <c:f>SYNTHESE!$J$112</c:f>
            </c:strRef>
          </c:tx>
          <c:spPr>
            <a:solidFill>
              <a:srgbClr val="3C78D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SYNTHESE!$K$112:$P$112</c:f>
              <c:numCache/>
            </c:numRef>
          </c:val>
        </c:ser>
        <c:ser>
          <c:idx val="3"/>
          <c:order val="3"/>
          <c:tx>
            <c:strRef>
              <c:f>SYNTHESE!$J$113</c:f>
            </c:strRef>
          </c:tx>
          <c:spPr>
            <a:solidFill>
              <a:srgbClr val="6D9EEB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SYNTHESE!$K$113:$P$113</c:f>
              <c:numCache/>
            </c:numRef>
          </c:val>
        </c:ser>
        <c:ser>
          <c:idx val="4"/>
          <c:order val="4"/>
          <c:tx>
            <c:strRef>
              <c:f>SYNTHESE!$J$114</c:f>
            </c:strRef>
          </c:tx>
          <c:spPr>
            <a:solidFill>
              <a:srgbClr val="A4C2F4"/>
            </a:solidFill>
            <a:ln cmpd="sng">
              <a:noFill/>
            </a:ln>
          </c:spPr>
          <c:dPt>
            <c:idx val="1"/>
          </c:dPt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SYNTHESE!$K$114:$P$114</c:f>
              <c:numCache/>
            </c:numRef>
          </c:val>
        </c:ser>
        <c:ser>
          <c:idx val="5"/>
          <c:order val="5"/>
          <c:tx>
            <c:strRef>
              <c:f>SYNTHESE!$J$115</c:f>
            </c:strRef>
          </c:tx>
          <c:spPr>
            <a:solidFill>
              <a:srgbClr val="C9DAF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SYNTHESE!$K$115:$P$115</c:f>
              <c:numCache/>
            </c:numRef>
          </c:val>
        </c:ser>
        <c:ser>
          <c:idx val="6"/>
          <c:order val="6"/>
          <c:tx>
            <c:strRef>
              <c:f>SYNTHESE!$J$116</c:f>
            </c:strRef>
          </c:tx>
          <c:spPr>
            <a:solidFill>
              <a:srgbClr val="A2C4C9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SYNTHESE!$K$116:$P$116</c:f>
              <c:numCache/>
            </c:numRef>
          </c:val>
        </c:ser>
        <c:ser>
          <c:idx val="7"/>
          <c:order val="7"/>
          <c:tx>
            <c:strRef>
              <c:f>SYNTHESE!$J$117</c:f>
            </c:strRef>
          </c:tx>
          <c:spPr>
            <a:solidFill>
              <a:srgbClr val="A2C4C9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SYNTHESE!$K$117:$P$117</c:f>
              <c:numCache/>
            </c:numRef>
          </c:val>
        </c:ser>
        <c:ser>
          <c:idx val="8"/>
          <c:order val="8"/>
          <c:tx>
            <c:strRef>
              <c:f>SYNTHESE!$J$118</c:f>
            </c:strRef>
          </c:tx>
          <c:spPr>
            <a:solidFill>
              <a:srgbClr val="45818E"/>
            </a:solidFill>
            <a:ln cmpd="sng">
              <a:noFill/>
            </a:ln>
          </c:spPr>
          <c:dPt>
            <c:idx val="4"/>
          </c:dPt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SYNTHESE!$K$118:$P$118</c:f>
              <c:numCache/>
            </c:numRef>
          </c:val>
        </c:ser>
        <c:ser>
          <c:idx val="9"/>
          <c:order val="9"/>
          <c:tx>
            <c:strRef>
              <c:f>SYNTHESE!$J$119</c:f>
            </c:strRef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SYNTHESE!$K$109:$P$109</c:f>
            </c:strRef>
          </c:cat>
          <c:val>
            <c:numRef>
              <c:f>SYNTHESE!$K$119:$P$119</c:f>
              <c:numCache/>
            </c:numRef>
          </c:val>
        </c:ser>
        <c:overlap val="100"/>
        <c:axId val="1598498684"/>
        <c:axId val="304421542"/>
      </c:barChart>
      <c:catAx>
        <c:axId val="15984986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04421542"/>
      </c:catAx>
      <c:valAx>
        <c:axId val="304421542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9849868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+mn-lt"/>
              </a:defRPr>
            </a:pPr>
            <a:r>
              <a:rPr b="0" sz="1400">
                <a:solidFill>
                  <a:srgbClr val="757575"/>
                </a:solidFill>
                <a:latin typeface="+mn-lt"/>
              </a:rPr>
              <a:t>Répartition des charges en K€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strRef>
              <c:f>SYNTHESE!$J$86</c:f>
            </c:strRef>
          </c:tx>
          <c:spPr>
            <a:solidFill>
              <a:srgbClr val="1C4587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SYNTHESE!$K$85:$P$85</c:f>
            </c:strRef>
          </c:cat>
          <c:val>
            <c:numRef>
              <c:f>SYNTHESE!$K$86:$P$86</c:f>
              <c:numCache/>
            </c:numRef>
          </c:val>
        </c:ser>
        <c:ser>
          <c:idx val="1"/>
          <c:order val="1"/>
          <c:tx>
            <c:strRef>
              <c:f>SYNTHESE!$J$87</c:f>
            </c:strRef>
          </c:tx>
          <c:spPr>
            <a:solidFill>
              <a:srgbClr val="3C78D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SYNTHESE!$K$85:$P$85</c:f>
            </c:strRef>
          </c:cat>
          <c:val>
            <c:numRef>
              <c:f>SYNTHESE!$K$87:$P$87</c:f>
              <c:numCache/>
            </c:numRef>
          </c:val>
        </c:ser>
        <c:ser>
          <c:idx val="2"/>
          <c:order val="2"/>
          <c:tx>
            <c:strRef>
              <c:f>SYNTHESE!$J$88</c:f>
            </c:strRef>
          </c:tx>
          <c:spPr>
            <a:solidFill>
              <a:srgbClr val="A4C2F4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SYNTHESE!$K$85:$P$85</c:f>
            </c:strRef>
          </c:cat>
          <c:val>
            <c:numRef>
              <c:f>SYNTHESE!$K$88:$P$88</c:f>
              <c:numCache/>
            </c:numRef>
          </c:val>
        </c:ser>
        <c:ser>
          <c:idx val="3"/>
          <c:order val="3"/>
          <c:tx>
            <c:strRef>
              <c:f>SYNTHESE!$J$89</c:f>
            </c:strRef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SYNTHESE!$K$85:$P$85</c:f>
            </c:strRef>
          </c:cat>
          <c:val>
            <c:numRef>
              <c:f>SYNTHESE!$K$89:$P$89</c:f>
              <c:numCache/>
            </c:numRef>
          </c:val>
        </c:ser>
        <c:overlap val="100"/>
        <c:axId val="1852751186"/>
        <c:axId val="1845197760"/>
      </c:barChart>
      <c:catAx>
        <c:axId val="18527511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45197760"/>
      </c:catAx>
      <c:valAx>
        <c:axId val="1845197760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5275118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Répartition charges et résultat en % du CA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strRef>
              <c:f>SYNTHESE!$J$98</c:f>
            </c:strRef>
          </c:tx>
          <c:spPr>
            <a:solidFill>
              <a:srgbClr val="1C4587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SYNTHESE!$K$97:$P$97</c:f>
            </c:strRef>
          </c:cat>
          <c:val>
            <c:numRef>
              <c:f>SYNTHESE!$K$98:$P$98</c:f>
              <c:numCache/>
            </c:numRef>
          </c:val>
        </c:ser>
        <c:ser>
          <c:idx val="1"/>
          <c:order val="1"/>
          <c:tx>
            <c:strRef>
              <c:f>SYNTHESE!$J$99</c:f>
            </c:strRef>
          </c:tx>
          <c:spPr>
            <a:solidFill>
              <a:srgbClr val="3C78D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SYNTHESE!$K$97:$P$97</c:f>
            </c:strRef>
          </c:cat>
          <c:val>
            <c:numRef>
              <c:f>SYNTHESE!$K$99:$P$99</c:f>
              <c:numCache/>
            </c:numRef>
          </c:val>
        </c:ser>
        <c:ser>
          <c:idx val="2"/>
          <c:order val="2"/>
          <c:tx>
            <c:strRef>
              <c:f>SYNTHESE!$J$100</c:f>
            </c:strRef>
          </c:tx>
          <c:spPr>
            <a:solidFill>
              <a:srgbClr val="A4C2F4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SYNTHESE!$K$97:$P$97</c:f>
            </c:strRef>
          </c:cat>
          <c:val>
            <c:numRef>
              <c:f>SYNTHESE!$K$100:$P$100</c:f>
              <c:numCache/>
            </c:numRef>
          </c:val>
        </c:ser>
        <c:ser>
          <c:idx val="3"/>
          <c:order val="3"/>
          <c:tx>
            <c:strRef>
              <c:f>SYNTHESE!$J$101</c:f>
            </c:strRef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SYNTHESE!$K$97:$P$97</c:f>
            </c:strRef>
          </c:cat>
          <c:val>
            <c:numRef>
              <c:f>SYNTHESE!$K$101:$P$101</c:f>
              <c:numCache/>
            </c:numRef>
          </c:val>
        </c:ser>
        <c:ser>
          <c:idx val="4"/>
          <c:order val="4"/>
          <c:tx>
            <c:strRef>
              <c:f>SYNTHESE!$J$102</c:f>
            </c:strRef>
          </c:tx>
          <c:cat>
            <c:strRef>
              <c:f>SYNTHESE!$K$97:$P$97</c:f>
            </c:strRef>
          </c:cat>
          <c:val>
            <c:numRef>
              <c:f>SYNTHESE!$K$102:$P$102</c:f>
              <c:numCache/>
            </c:numRef>
          </c:val>
        </c:ser>
        <c:ser>
          <c:idx val="5"/>
          <c:order val="5"/>
          <c:tx>
            <c:strRef>
              <c:f>SYNTHESE!$J$103</c:f>
            </c:strRef>
          </c:tx>
          <c:cat>
            <c:strRef>
              <c:f>SYNTHESE!$K$97:$P$97</c:f>
            </c:strRef>
          </c:cat>
          <c:val>
            <c:numRef>
              <c:f>SYNTHESE!$K$103:$P$103</c:f>
              <c:numCache/>
            </c:numRef>
          </c:val>
        </c:ser>
        <c:overlap val="100"/>
        <c:axId val="1758353565"/>
        <c:axId val="1210234830"/>
      </c:barChart>
      <c:catAx>
        <c:axId val="17583535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10234830"/>
      </c:catAx>
      <c:valAx>
        <c:axId val="1210234830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5835356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Répartition du Besoin de Financement 23-24 en K€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SYNTHESE!$L$162</c:f>
            </c:strRef>
          </c:tx>
          <c:dPt>
            <c:idx val="0"/>
            <c:spPr>
              <a:solidFill>
                <a:srgbClr val="1C4587"/>
              </a:solidFill>
            </c:spPr>
          </c:dPt>
          <c:dPt>
            <c:idx val="1"/>
            <c:spPr>
              <a:solidFill>
                <a:srgbClr val="3C78D8"/>
              </a:solidFill>
            </c:spPr>
          </c:dPt>
          <c:dPt>
            <c:idx val="2"/>
            <c:spPr>
              <a:solidFill>
                <a:srgbClr val="9FC5E8"/>
              </a:solidFill>
            </c:spPr>
          </c:dPt>
          <c:dPt>
            <c:idx val="3"/>
            <c:spPr>
              <a:solidFill>
                <a:schemeClr val="accent6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SYNTHESE!$J$163:$J$166</c:f>
            </c:strRef>
          </c:cat>
          <c:val>
            <c:numRef>
              <c:f>SYNTHESE!$L$163:$L$166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Répartition du Besoin de Financement 23-24 en %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SYNTHESE!$L$171</c:f>
            </c:strRef>
          </c:tx>
          <c:dPt>
            <c:idx val="0"/>
            <c:spPr>
              <a:solidFill>
                <a:srgbClr val="1C4587"/>
              </a:solidFill>
            </c:spPr>
          </c:dPt>
          <c:dPt>
            <c:idx val="1"/>
            <c:spPr>
              <a:solidFill>
                <a:srgbClr val="3C78D8"/>
              </a:solidFill>
            </c:spPr>
          </c:dPt>
          <c:dPt>
            <c:idx val="2"/>
            <c:spPr>
              <a:solidFill>
                <a:srgbClr val="A4C2F4"/>
              </a:solidFill>
            </c:spPr>
          </c:dPt>
          <c:dPt>
            <c:idx val="3"/>
            <c:spPr>
              <a:solidFill>
                <a:schemeClr val="accent6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SYNTHESE!$J$172:$J$175</c:f>
            </c:strRef>
          </c:cat>
          <c:val>
            <c:numRef>
              <c:f>SYNTHESE!$L$172:$L$175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Evolution des marges</a:t>
            </a:r>
          </a:p>
        </c:rich>
      </c:tx>
      <c:overlay val="0"/>
    </c:title>
    <c:plotArea>
      <c:layout/>
      <c:lineChart>
        <c:axId val="1523632935"/>
        <c:axId val="1021506866"/>
      </c:lineChart>
      <c:catAx>
        <c:axId val="15236329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1506866"/>
      </c:catAx>
      <c:valAx>
        <c:axId val="1021506866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52363293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Recrutements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strRef>
              <c:f>SYNTHESE!$J$122</c:f>
            </c:strRef>
          </c:tx>
          <c:spPr>
            <a:solidFill>
              <a:srgbClr val="1C4587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SYNTHESE!$K$122:$P$122</c:f>
              <c:numCache/>
            </c:numRef>
          </c:val>
        </c:ser>
        <c:ser>
          <c:idx val="1"/>
          <c:order val="1"/>
          <c:tx>
            <c:strRef>
              <c:f>SYNTHESE!$J$123</c:f>
            </c:strRef>
          </c:tx>
          <c:spPr>
            <a:solidFill>
              <a:srgbClr val="1155CC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SYNTHESE!$K$123:$P$123</c:f>
              <c:numCache/>
            </c:numRef>
          </c:val>
        </c:ser>
        <c:ser>
          <c:idx val="2"/>
          <c:order val="2"/>
          <c:tx>
            <c:strRef>
              <c:f>SYNTHESE!$J$124</c:f>
            </c:strRef>
          </c:tx>
          <c:spPr>
            <a:solidFill>
              <a:srgbClr val="3C78D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SYNTHESE!$K$124:$P$124</c:f>
              <c:numCache/>
            </c:numRef>
          </c:val>
        </c:ser>
        <c:ser>
          <c:idx val="3"/>
          <c:order val="3"/>
          <c:tx>
            <c:strRef>
              <c:f>SYNTHESE!$J$125</c:f>
            </c:strRef>
          </c:tx>
          <c:spPr>
            <a:solidFill>
              <a:srgbClr val="6D9EEB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SYNTHESE!$K$125:$P$125</c:f>
              <c:numCache/>
            </c:numRef>
          </c:val>
        </c:ser>
        <c:ser>
          <c:idx val="4"/>
          <c:order val="4"/>
          <c:tx>
            <c:strRef>
              <c:f>SYNTHESE!$J$126</c:f>
            </c:strRef>
          </c:tx>
          <c:spPr>
            <a:solidFill>
              <a:srgbClr val="A4C2F4"/>
            </a:solidFill>
            <a:ln cmpd="sng">
              <a:noFill/>
            </a:ln>
          </c:spPr>
          <c:dPt>
            <c:idx val="1"/>
          </c:dPt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SYNTHESE!$K$126:$P$126</c:f>
              <c:numCache/>
            </c:numRef>
          </c:val>
        </c:ser>
        <c:ser>
          <c:idx val="5"/>
          <c:order val="5"/>
          <c:tx>
            <c:strRef>
              <c:f>SYNTHESE!$J$127</c:f>
            </c:strRef>
          </c:tx>
          <c:spPr>
            <a:solidFill>
              <a:srgbClr val="C9DAF8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SYNTHESE!$K$127:$P$127</c:f>
              <c:numCache/>
            </c:numRef>
          </c:val>
        </c:ser>
        <c:ser>
          <c:idx val="6"/>
          <c:order val="6"/>
          <c:tx>
            <c:strRef>
              <c:f>SYNTHESE!$J$128</c:f>
            </c:strRef>
          </c:tx>
          <c:spPr>
            <a:solidFill>
              <a:srgbClr val="A2C4C9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SYNTHESE!$K$128:$P$128</c:f>
              <c:numCache/>
            </c:numRef>
          </c:val>
        </c:ser>
        <c:ser>
          <c:idx val="7"/>
          <c:order val="7"/>
          <c:tx>
            <c:strRef>
              <c:f>SYNTHESE!$J$129</c:f>
            </c:strRef>
          </c:tx>
          <c:spPr>
            <a:solidFill>
              <a:srgbClr val="A2C4C9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SYNTHESE!$K$129:$P$129</c:f>
              <c:numCache/>
            </c:numRef>
          </c:val>
        </c:ser>
        <c:ser>
          <c:idx val="8"/>
          <c:order val="8"/>
          <c:tx>
            <c:strRef>
              <c:f>SYNTHESE!$J$130</c:f>
            </c:strRef>
          </c:tx>
          <c:spPr>
            <a:solidFill>
              <a:srgbClr val="45818E"/>
            </a:solidFill>
            <a:ln cmpd="sng">
              <a:noFill/>
            </a:ln>
          </c:spPr>
          <c:dPt>
            <c:idx val="4"/>
          </c:dPt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SYNTHESE!$K$130:$P$130</c:f>
              <c:numCache/>
            </c:numRef>
          </c:val>
        </c:ser>
        <c:ser>
          <c:idx val="9"/>
          <c:order val="9"/>
          <c:tx>
            <c:strRef>
              <c:f>SYNTHESE!$J$131</c:f>
            </c:strRef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FFFFFF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SYNTHESE!$K$121:$P$121</c:f>
            </c:strRef>
          </c:cat>
          <c:val>
            <c:numRef>
              <c:f>SYNTHESE!$K$131:$P$131</c:f>
              <c:numCache/>
            </c:numRef>
          </c:val>
        </c:ser>
        <c:overlap val="100"/>
        <c:axId val="829879446"/>
        <c:axId val="797231812"/>
      </c:barChart>
      <c:catAx>
        <c:axId val="8298794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7231812"/>
      </c:catAx>
      <c:valAx>
        <c:axId val="797231812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2987944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Courbe de trésorerie avec et sans financements</a:t>
            </a:r>
          </a:p>
        </c:rich>
      </c:tx>
      <c:overlay val="0"/>
    </c:title>
    <c:plotArea>
      <c:layout/>
      <c:lineChart>
        <c:ser>
          <c:idx val="0"/>
          <c:order val="0"/>
          <c:tx>
            <c:v>Sans financements</c:v>
          </c:tx>
          <c:spPr>
            <a:ln cmpd="sng" w="38100">
              <a:solidFill>
                <a:srgbClr val="1C4587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TRESO!$J$2:$BQ$2</c:f>
            </c:strRef>
          </c:cat>
          <c:val>
            <c:numRef>
              <c:f>TRESO!$J$75:$BQ$75</c:f>
              <c:numCache/>
            </c:numRef>
          </c:val>
          <c:smooth val="1"/>
        </c:ser>
        <c:axId val="1011059505"/>
        <c:axId val="1906784101"/>
      </c:lineChart>
      <c:catAx>
        <c:axId val="10110595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06784101"/>
      </c:catAx>
      <c:valAx>
        <c:axId val="1906784101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1105950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Courbe de trésorerie avec financements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 w="38100">
              <a:solidFill>
                <a:srgbClr val="1C4587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TRESO!$J$2:$BQ$2</c:f>
            </c:strRef>
          </c:cat>
          <c:val>
            <c:numRef>
              <c:f>TRESO!$J$71:$BQ$71</c:f>
              <c:numCache/>
            </c:numRef>
          </c:val>
          <c:smooth val="1"/>
        </c:ser>
        <c:axId val="1220924312"/>
        <c:axId val="295659399"/>
      </c:lineChart>
      <c:catAx>
        <c:axId val="1220924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5659399"/>
      </c:catAx>
      <c:valAx>
        <c:axId val="295659399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092431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Courbe de trésorerie sans financements</a:t>
            </a:r>
          </a:p>
        </c:rich>
      </c:tx>
      <c:overlay val="0"/>
    </c:title>
    <c:plotArea>
      <c:layout/>
      <c:lineChart>
        <c:varyColors val="0"/>
        <c:axId val="1501282799"/>
        <c:axId val="521972344"/>
      </c:lineChart>
      <c:catAx>
        <c:axId val="15012827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21972344"/>
      </c:catAx>
      <c:valAx>
        <c:axId val="521972344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50128279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400">
                <a:solidFill>
                  <a:srgbClr val="757575"/>
                </a:solidFill>
                <a:latin typeface="Tahoma"/>
              </a:defRPr>
            </a:pPr>
            <a:r>
              <a:rPr b="0" sz="1400">
                <a:solidFill>
                  <a:srgbClr val="757575"/>
                </a:solidFill>
                <a:latin typeface="Tahoma"/>
              </a:rPr>
              <a:t>Courbe de trésorerie avec et sans financements</a:t>
            </a:r>
          </a:p>
        </c:rich>
      </c:tx>
      <c:overlay val="0"/>
    </c:title>
    <c:plotArea>
      <c:layout/>
      <c:lineChart>
        <c:ser>
          <c:idx val="0"/>
          <c:order val="0"/>
          <c:tx>
            <c:v>Sans financements</c:v>
          </c:tx>
          <c:spPr>
            <a:ln cmpd="sng" w="38100">
              <a:solidFill>
                <a:srgbClr val="1C4587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TRESO!$J$2:$BQ$2</c:f>
            </c:strRef>
          </c:cat>
          <c:val>
            <c:numRef>
              <c:f>TRESO!$J$75:$BQ$75</c:f>
              <c:numCache/>
            </c:numRef>
          </c:val>
          <c:smooth val="1"/>
        </c:ser>
        <c:axId val="214460770"/>
        <c:axId val="2011620921"/>
      </c:lineChart>
      <c:catAx>
        <c:axId val="2144607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11620921"/>
      </c:catAx>
      <c:valAx>
        <c:axId val="2011620921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446077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Ex1.xml><?xml version="1.0" encoding="utf-8"?>
<cx:chartSpace xmlns:a="http://schemas.openxmlformats.org/drawingml/2006/main" xmlns:cx="http://schemas.microsoft.com/office/drawing/2014/chartex" xmlns:r="http://schemas.openxmlformats.org/officeDocument/2006/relationships" xmlns:mc="http://schemas.openxmlformats.org/markup-compatibility/2006" xmlns:mv="urn:schemas-microsoft-com:mac:vml" xmlns:c14="http://schemas.microsoft.com/office/drawing/2007/8/2/chart">
  <cx:chartData>
    <cx:data id="0">
      <cx:numDim type="val">
        <cx:f>SYNTHESE!$L$139:$L$145</cx:f>
      </cx:numDim>
      <cx:strDim type="cat">
        <cx:f>SYNTHESE!$J$139:$J$145</cx:f>
      </cx:strDim>
    </cx:data>
  </cx:chartData>
  <cx:chart>
    <cx:title overlay="0">
      <cx:txPr>
        <a:bodyPr/>
        <a:lstStyle/>
        <a:p>
          <a:pPr lvl="0">
            <a:defRPr b="0" sz="1400">
              <a:solidFill>
                <a:srgbClr val="757575"/>
              </a:solidFill>
              <a:latin typeface="Tahoma"/>
            </a:defRPr>
          </a:pPr>
          <a:r>
            <a:rPr b="0" sz="1400">
              <a:solidFill>
                <a:srgbClr val="757575"/>
              </a:solidFill>
              <a:latin typeface="Tahoma"/>
            </a:rPr>
            <a:t>Evolution EBE</a:t>
          </a:r>
        </a:p>
      </cx:txPr>
    </cx:title>
    <cx:plotArea>
      <cx:plotAreaRegion>
        <cx:series layoutId="waterfall" uniqueId="{B9542119-6E27-4BB0-A1C9-4F1D7B2BD8DC}">
          <cx:dataLabels>
            <cx:visibility seriesName="0" categoryName="0" value="1"/>
          </cx:dataLabels>
          <cx:dataId val="0"/>
          <cx:layoutPr>
            <cx:visibility connectorLines="1"/>
            <cx:subtotals>
              <cx:idx val="0"/>
              <cx:idx val="5"/>
            </cx:subtotals>
          </cx:layoutPr>
        </cx:series>
      </cx:plotAreaRegion>
      <cx:axis id="0">
        <cx:catScaling gapWidth="auto"/>
        <cx:title>
          <cx:txPr>
            <a:bodyPr/>
            <a:lstStyle/>
            <a:p>
              <a:pPr lvl="0">
                <a:defRPr b="0">
                  <a:solidFill>
                    <a:srgbClr val="000000"/>
                  </a:solidFill>
                  <a:latin typeface="+mn-lt"/>
                </a:defRPr>
              </a:pPr>
              <a:r>
                <a:rPr b="0">
                  <a:solidFill>
                    <a:srgbClr val="000000"/>
                  </a:solidFill>
                  <a:latin typeface="+mn-lt"/>
                </a:rPr>
                <a:t/>
              </a:r>
            </a:p>
          </cx:txPr>
        </cx:title>
        <cx:tickLabels/>
      </cx:axis>
      <cx:axis id="1">
        <cx:valScaling max="auto" min="auto"/>
        <cx:title>
          <cx:txPr>
            <a:bodyPr/>
            <a:lstStyle/>
            <a:p>
              <a:pPr lvl="0">
                <a:defRPr b="0">
                  <a:solidFill>
                    <a:srgbClr val="000000"/>
                  </a:solidFill>
                  <a:latin typeface="+mn-lt"/>
                </a:defRPr>
              </a:pPr>
              <a:r>
                <a:rPr b="0">
                  <a:solidFill>
                    <a:srgbClr val="000000"/>
                  </a:solidFill>
                  <a:latin typeface="+mn-lt"/>
                </a:rPr>
                <a:t/>
              </a:r>
            </a:p>
          </cx:txPr>
        </cx:title>
        <cx:majorGridlines>
          <cx:spPr>
            <a:ln>
              <a:solidFill>
                <a:srgbClr val="FFFFFF"/>
              </a:solidFill>
            </a:ln>
          </cx:spPr>
        </cx:majorGridlines>
        <cx:minorGridlines>
          <cx:spPr>
            <a:ln>
              <a:solidFill>
                <a:srgbClr val="CCCCCC">
                  <a:alpha val="0"/>
                </a:srgbClr>
              </a:solidFill>
            </a:ln>
          </cx:spPr>
        </cx:minorGridlines>
        <cx:tickLabels/>
      </cx:axis>
    </cx:plotArea>
    <cx:legend pos="r" overlay="0">
      <cx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b="0">
            <a:solidFill>
              <a:srgbClr val="1A1A1A"/>
            </a:solidFill>
            <a:latin typeface="+mn-lt"/>
          </a:endParaRPr>
        </a:p>
      </cx:txPr>
    </cx:legend>
  </cx:chart>
</cx:chartSpace>
</file>

<file path=xl/charts/colors1.xml><?xml version="1.0" encoding="utf-8"?>
<cs:colorStyle xmlns:a="http://schemas.openxmlformats.org/drawingml/2006/main" xmlns:cs="http://schemas.microsoft.com/office/drawing/2012/chartStyle" meth="cycle" id="10">
  <a:srgbClr val="38761D"/>
  <a:srgbClr val="DB4437"/>
  <a:srgbClr val="1C4587"/>
</cs:colorStyle>
</file>

<file path=xl/charts/style1.xml><?xml version="1.0" encoding="utf-8"?>
<cs:chartStyle xmlns:a="http://schemas.openxmlformats.org/drawingml/2006/main" xmlns:cs="http://schemas.microsoft.com/office/drawing/2012/chartStyle" id="395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>
    <cs:lnRef idx="0"/>
    <cs:fillRef idx="0"/>
    <cs:effectRef idx="0"/>
    <cs:fontRef idx="minor"/>
    <cs:spPr>
      <a:solidFill>
        <a:srgbClr val="FFFFFF"/>
      </a:solidFill>
      <a:ln cap="flat" cmpd="sng" w="9525" algn="ctr">
        <a:solidFill>
          <a:srgbClr val="000000"/>
        </a:solidFill>
      </a:ln>
    </cs:spPr>
  </cs:chartArea>
  <cs:dataLabel>
    <cs:lnRef idx="0"/>
    <cs:fillRef idx="0"/>
    <cs:effectRef idx="0"/>
    <cs:fontRef idx="minor"/>
  </cs:dataLabel>
  <cs:dataLabelCallout>
    <cs:lnRef idx="0"/>
    <cs:fillRef idx="0"/>
    <cs:effectRef idx="0"/>
    <cs:fontRef idx="minor"/>
  </cs:dataLabelCallout>
  <cs:dataPoint>
    <cs:lnRef idx="0"/>
    <cs:fillRef idx="0">
      <cs:styleClr val="isAuto"/>
    </cs:fillRef>
    <cs:effectRef idx="0"/>
    <cs:fontRef idx="minor"/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chart" Target="../charts/chart8.xml"/><Relationship Id="rId10" Type="http://schemas.openxmlformats.org/officeDocument/2006/relationships/chart" Target="../charts/chart7.xml"/><Relationship Id="rId13" Type="http://schemas.openxmlformats.org/officeDocument/2006/relationships/chart" Target="../charts/chart10.xml"/><Relationship Id="rId12" Type="http://schemas.openxmlformats.org/officeDocument/2006/relationships/chart" Target="../charts/chart9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Chart6.png"/><Relationship Id="rId4" Type="http://schemas.openxmlformats.org/officeDocument/2006/relationships/chart" Target="../charts/chart3.xml"/><Relationship Id="rId9" Type="http://schemas.openxmlformats.org/officeDocument/2006/relationships/chart" Target="../charts/chart6.xml"/><Relationship Id="rId14" Type="http://schemas.openxmlformats.org/officeDocument/2006/relationships/chart" Target="../charts/chart11.xml"/><Relationship Id="rId5" Type="http://schemas.microsoft.com/office/2014/relationships/chartEx" Target="../charts/chartEx1.xml"/><Relationship Id="rId6" Type="http://schemas.openxmlformats.org/officeDocument/2006/relationships/image" Target="../media/Chart10.png"/><Relationship Id="rId7" Type="http://schemas.openxmlformats.org/officeDocument/2006/relationships/chart" Target="../charts/chart4.xml"/><Relationship Id="rId8" Type="http://schemas.openxmlformats.org/officeDocument/2006/relationships/chart" Target="../charts/char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Relationship Id="rId3" Type="http://schemas.openxmlformats.org/officeDocument/2006/relationships/chart" Target="../charts/chart1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35</xdr:row>
      <xdr:rowOff>190500</xdr:rowOff>
    </xdr:from>
    <xdr:ext cx="5638800" cy="2228850"/>
    <xdr:graphicFrame>
      <xdr:nvGraphicFramePr>
        <xdr:cNvPr id="2" name="Chart 2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238125</xdr:colOff>
      <xdr:row>48</xdr:row>
      <xdr:rowOff>0</xdr:rowOff>
    </xdr:from>
    <xdr:ext cx="5638800" cy="2228850"/>
    <xdr:graphicFrame>
      <xdr:nvGraphicFramePr>
        <xdr:cNvPr id="5" name="Chart 5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238125</xdr:colOff>
      <xdr:row>60</xdr:row>
      <xdr:rowOff>9525</xdr:rowOff>
    </xdr:from>
    <xdr:ext cx="5638800" cy="2228850"/>
    <xdr:pic>
      <xdr:nvPicPr>
        <xdr:cNvPr id="580132860" name="Chart6" title="Graphique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12</xdr:row>
      <xdr:rowOff>19050</xdr:rowOff>
    </xdr:from>
    <xdr:ext cx="5638800" cy="2228850"/>
    <xdr:graphicFrame>
      <xdr:nvGraphicFramePr>
        <xdr:cNvPr id="7" name="Chart 7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238125</xdr:colOff>
      <xdr:row>132</xdr:row>
      <xdr:rowOff>66675</xdr:rowOff>
    </xdr:from>
    <xdr:ext cx="5638800" cy="2228850"/>
    <mc:AlternateContent>
      <mc:Choice Requires="cx1">
        <xdr:graphicFrame>
          <xdr:nvGraphicFramePr>
            <xdr:cNvPr id="8" name="Chart 8" title="Graphique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r:id="rId5"/>
            </a:graphicData>
          </a:graphic>
        </xdr:graphicFrame>
      </mc:Choice>
      <mc:Fallback>
        <xdr:sp>
          <xdr:nvSpPr>
            <xdr:cNvPr id="9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horzOverflow="clip" vertOverflow="clip"/>
            <a:lstStyle/>
            <a:p>
              <a:r>
                <a:rPr lang="en-US" sz="1100"/>
                <a:t>This chart isn't available in your version of Excel. Editing this shape or saving this workbook into a different file format will permanently break the chart.
</a:t>
              </a:r>
            </a:p>
          </xdr:txBody>
        </xdr:sp>
      </mc:Fallback>
    </mc:AlternateContent>
    <xdr:clientData fLocksWithSheet="0"/>
  </xdr:oneCellAnchor>
  <xdr:oneCellAnchor>
    <xdr:from>
      <xdr:col>0</xdr:col>
      <xdr:colOff>238125</xdr:colOff>
      <xdr:row>144</xdr:row>
      <xdr:rowOff>180975</xdr:rowOff>
    </xdr:from>
    <xdr:ext cx="5638800" cy="2228850"/>
    <xdr:pic>
      <xdr:nvPicPr>
        <xdr:cNvPr id="516526050" name="Chart10" title="Graphique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108</xdr:row>
      <xdr:rowOff>47625</xdr:rowOff>
    </xdr:from>
    <xdr:ext cx="5638800" cy="2228850"/>
    <xdr:graphicFrame>
      <xdr:nvGraphicFramePr>
        <xdr:cNvPr id="11" name="Chart 1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0</xdr:col>
      <xdr:colOff>238125</xdr:colOff>
      <xdr:row>84</xdr:row>
      <xdr:rowOff>28575</xdr:rowOff>
    </xdr:from>
    <xdr:ext cx="5638800" cy="2228850"/>
    <xdr:graphicFrame>
      <xdr:nvGraphicFramePr>
        <xdr:cNvPr id="12" name="Chart 12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0</xdr:col>
      <xdr:colOff>238125</xdr:colOff>
      <xdr:row>96</xdr:row>
      <xdr:rowOff>38100</xdr:rowOff>
    </xdr:from>
    <xdr:ext cx="5638800" cy="2228850"/>
    <xdr:graphicFrame>
      <xdr:nvGraphicFramePr>
        <xdr:cNvPr id="13" name="Chart 13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0</xdr:col>
      <xdr:colOff>238125</xdr:colOff>
      <xdr:row>157</xdr:row>
      <xdr:rowOff>95250</xdr:rowOff>
    </xdr:from>
    <xdr:ext cx="5638800" cy="2228850"/>
    <xdr:graphicFrame>
      <xdr:nvGraphicFramePr>
        <xdr:cNvPr id="14" name="Chart 14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0</xdr:col>
      <xdr:colOff>238125</xdr:colOff>
      <xdr:row>170</xdr:row>
      <xdr:rowOff>9525</xdr:rowOff>
    </xdr:from>
    <xdr:ext cx="5638800" cy="2228850"/>
    <xdr:graphicFrame>
      <xdr:nvGraphicFramePr>
        <xdr:cNvPr id="15" name="Chart 15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0</xdr:col>
      <xdr:colOff>238125</xdr:colOff>
      <xdr:row>72</xdr:row>
      <xdr:rowOff>19050</xdr:rowOff>
    </xdr:from>
    <xdr:ext cx="5638800" cy="2228850"/>
    <xdr:graphicFrame>
      <xdr:nvGraphicFramePr>
        <xdr:cNvPr id="16" name="Chart 16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0</xdr:col>
      <xdr:colOff>238125</xdr:colOff>
      <xdr:row>120</xdr:row>
      <xdr:rowOff>57150</xdr:rowOff>
    </xdr:from>
    <xdr:ext cx="5638800" cy="2228850"/>
    <xdr:graphicFrame>
      <xdr:nvGraphicFramePr>
        <xdr:cNvPr id="17" name="Chart 17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0</xdr:col>
      <xdr:colOff>238125</xdr:colOff>
      <xdr:row>24</xdr:row>
      <xdr:rowOff>0</xdr:rowOff>
    </xdr:from>
    <xdr:ext cx="5638800" cy="2228850"/>
    <xdr:graphicFrame>
      <xdr:nvGraphicFramePr>
        <xdr:cNvPr id="18" name="Chart 18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552450</xdr:colOff>
      <xdr:row>75</xdr:row>
      <xdr:rowOff>190500</xdr:rowOff>
    </xdr:from>
    <xdr:ext cx="4362450" cy="2390775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219075</xdr:colOff>
      <xdr:row>75</xdr:row>
      <xdr:rowOff>190500</xdr:rowOff>
    </xdr:from>
    <xdr:ext cx="4362450" cy="2390775"/>
    <xdr:graphicFrame>
      <xdr:nvGraphicFramePr>
        <xdr:cNvPr id="3" name="Chart 3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2</xdr:col>
      <xdr:colOff>200025</xdr:colOff>
      <xdr:row>75</xdr:row>
      <xdr:rowOff>190500</xdr:rowOff>
    </xdr:from>
    <xdr:ext cx="4362450" cy="2390775"/>
    <xdr:graphicFrame>
      <xdr:nvGraphicFramePr>
        <xdr:cNvPr id="4" name="Chart 4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333375</xdr:colOff>
      <xdr:row>38</xdr:row>
      <xdr:rowOff>47625</xdr:rowOff>
    </xdr:from>
    <xdr:ext cx="1571625" cy="590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bit.ly/rdvomar30" TargetMode="External"/><Relationship Id="rId2" Type="http://schemas.openxmlformats.org/officeDocument/2006/relationships/hyperlink" Target="http://www.finetic.eu/" TargetMode="External"/><Relationship Id="rId3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/>
  </sheetViews>
  <sheetFormatPr customHeight="1" defaultColWidth="12.63" defaultRowHeight="15.75" outlineLevelCol="1" outlineLevelRow="2"/>
  <cols>
    <col customWidth="1" min="1" max="1" width="3.38"/>
    <col customWidth="1" min="2" max="5" width="8.5"/>
    <col customWidth="1" min="6" max="6" width="10.0"/>
    <col customWidth="1" min="7" max="7" width="12.38"/>
    <col customWidth="1" min="8" max="8" width="11.0"/>
    <col customWidth="1" min="9" max="9" width="10.25"/>
    <col customWidth="1" min="10" max="10" width="21.5"/>
    <col customWidth="1" min="11" max="17" width="8.5"/>
    <col customWidth="1" min="18" max="18" width="26.63"/>
    <col customWidth="1" min="19" max="20" width="8.5"/>
    <col customWidth="1" min="21" max="21" width="19.75"/>
    <col customWidth="1" min="22" max="23" width="8.5"/>
    <col customWidth="1" min="24" max="24" width="16.13"/>
    <col customWidth="1" min="25" max="89" width="8.5"/>
  </cols>
  <sheetData>
    <row r="1">
      <c r="A1" s="55" t="s">
        <v>360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</row>
    <row r="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</row>
    <row r="3">
      <c r="A3" s="30"/>
      <c r="B3" s="18" t="s">
        <v>361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30"/>
      <c r="R3" s="30"/>
      <c r="S3" s="30"/>
      <c r="T3" s="30"/>
      <c r="U3" s="30"/>
      <c r="V3" s="30"/>
      <c r="W3" s="30"/>
      <c r="X3" s="7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30"/>
      <c r="CB3" s="30"/>
      <c r="CC3" s="30"/>
      <c r="CD3" s="66"/>
      <c r="CE3" s="66"/>
      <c r="CF3" s="66"/>
      <c r="CG3" s="66"/>
      <c r="CH3" s="66"/>
      <c r="CI3" s="66"/>
      <c r="CJ3" s="66"/>
      <c r="CK3" s="66"/>
    </row>
    <row r="4">
      <c r="A4" s="30"/>
      <c r="B4" s="8" t="s">
        <v>362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7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30"/>
      <c r="CB4" s="30"/>
      <c r="CC4" s="30"/>
      <c r="CD4" s="66"/>
      <c r="CE4" s="66"/>
      <c r="CF4" s="66"/>
      <c r="CG4" s="66"/>
      <c r="CH4" s="66"/>
      <c r="CI4" s="66"/>
      <c r="CJ4" s="66"/>
      <c r="CK4" s="66"/>
    </row>
    <row r="5">
      <c r="A5" s="30"/>
      <c r="B5" s="8" t="s">
        <v>363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7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30"/>
      <c r="CB5" s="30"/>
      <c r="CC5" s="30"/>
      <c r="CD5" s="66"/>
      <c r="CE5" s="66"/>
      <c r="CF5" s="66"/>
      <c r="CG5" s="66"/>
      <c r="CH5" s="66"/>
      <c r="CI5" s="66"/>
      <c r="CJ5" s="66"/>
      <c r="CK5" s="66"/>
    </row>
    <row r="6">
      <c r="A6" s="30"/>
      <c r="B6" s="8" t="s">
        <v>364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7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30"/>
      <c r="CB6" s="30"/>
      <c r="CC6" s="30"/>
      <c r="CD6" s="66"/>
      <c r="CE6" s="66"/>
      <c r="CF6" s="66"/>
      <c r="CG6" s="66"/>
      <c r="CH6" s="66"/>
      <c r="CI6" s="66"/>
      <c r="CJ6" s="66"/>
      <c r="CK6" s="66"/>
    </row>
    <row r="7">
      <c r="A7" s="30"/>
      <c r="B7" s="8" t="s">
        <v>365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7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30"/>
      <c r="CB7" s="30"/>
      <c r="CC7" s="30"/>
      <c r="CD7" s="66"/>
      <c r="CE7" s="66"/>
      <c r="CF7" s="66"/>
      <c r="CG7" s="66"/>
      <c r="CH7" s="66"/>
      <c r="CI7" s="66"/>
      <c r="CJ7" s="66"/>
      <c r="CK7" s="66"/>
    </row>
    <row r="8">
      <c r="A8" s="30"/>
      <c r="B8" s="8" t="s">
        <v>366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7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30"/>
      <c r="CB8" s="30"/>
      <c r="CC8" s="30"/>
      <c r="CD8" s="66"/>
      <c r="CE8" s="66"/>
      <c r="CF8" s="66"/>
      <c r="CG8" s="66"/>
      <c r="CH8" s="66"/>
      <c r="CI8" s="66"/>
      <c r="CJ8" s="66"/>
      <c r="CK8" s="66"/>
    </row>
    <row r="9">
      <c r="A9" s="30"/>
      <c r="B9" s="8" t="s">
        <v>367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7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30"/>
      <c r="CB9" s="30"/>
      <c r="CC9" s="30"/>
      <c r="CD9" s="66"/>
      <c r="CE9" s="66"/>
      <c r="CF9" s="66"/>
      <c r="CG9" s="66"/>
      <c r="CH9" s="66"/>
      <c r="CI9" s="66"/>
      <c r="CJ9" s="66"/>
      <c r="CK9" s="66"/>
    </row>
    <row r="10">
      <c r="A10" s="30"/>
      <c r="B10" s="8" t="s">
        <v>368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7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30"/>
      <c r="CB10" s="30"/>
      <c r="CC10" s="30"/>
      <c r="CD10" s="66"/>
      <c r="CE10" s="66"/>
      <c r="CF10" s="66"/>
      <c r="CG10" s="66"/>
      <c r="CH10" s="66"/>
      <c r="CI10" s="66"/>
      <c r="CJ10" s="66"/>
      <c r="CK10" s="66"/>
    </row>
    <row r="11">
      <c r="A11" s="30"/>
      <c r="B11" s="8" t="s">
        <v>369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7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30"/>
      <c r="CB11" s="30"/>
      <c r="CC11" s="30"/>
      <c r="CD11" s="66"/>
      <c r="CE11" s="66"/>
      <c r="CF11" s="66"/>
      <c r="CG11" s="66"/>
      <c r="CH11" s="66"/>
      <c r="CI11" s="66"/>
      <c r="CJ11" s="66"/>
      <c r="CK11" s="66"/>
    </row>
    <row r="1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7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30"/>
      <c r="CB12" s="30"/>
      <c r="CC12" s="30"/>
      <c r="CD12" s="66"/>
      <c r="CE12" s="66"/>
      <c r="CF12" s="66"/>
      <c r="CG12" s="66"/>
      <c r="CH12" s="66"/>
      <c r="CI12" s="66"/>
      <c r="CJ12" s="66"/>
      <c r="CK12" s="66"/>
    </row>
    <row r="13">
      <c r="A13" s="30"/>
      <c r="B13" s="30"/>
      <c r="C13" s="30"/>
      <c r="D13" s="30"/>
      <c r="E13" s="30"/>
      <c r="F13" s="30"/>
      <c r="G13" s="30"/>
      <c r="H13" s="30"/>
      <c r="I13" s="30"/>
      <c r="J13" s="18" t="str">
        <f>CONFIG!D59</f>
        <v>Compte de résultat prévisionnel</v>
      </c>
      <c r="K13" s="18"/>
      <c r="L13" s="178">
        <f>CR!D$1</f>
        <v>2026</v>
      </c>
      <c r="M13" s="178">
        <f>CR!E$1</f>
        <v>2027</v>
      </c>
      <c r="N13" s="178">
        <f>CR!F$1</f>
        <v>2028</v>
      </c>
      <c r="O13" s="178">
        <f>CR!G$1</f>
        <v>2029</v>
      </c>
      <c r="P13" s="178">
        <f>CR!H$1</f>
        <v>2030</v>
      </c>
      <c r="Q13" s="30"/>
      <c r="R13" s="30"/>
      <c r="S13" s="30"/>
      <c r="T13" s="30"/>
      <c r="U13" s="30"/>
      <c r="V13" s="30"/>
      <c r="W13" s="30"/>
      <c r="X13" s="7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30"/>
      <c r="CB13" s="30"/>
      <c r="CC13" s="30"/>
      <c r="CD13" s="66"/>
      <c r="CE13" s="66"/>
      <c r="CF13" s="66"/>
      <c r="CG13" s="66"/>
      <c r="CH13" s="66"/>
      <c r="CI13" s="66"/>
      <c r="CJ13" s="66"/>
      <c r="CK13" s="66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8" t="str">
        <f>CONFIG!D65</f>
        <v>Chiffre d'affaires</v>
      </c>
      <c r="K14" s="30"/>
      <c r="L14" s="179">
        <f>CR!D18</f>
        <v>0</v>
      </c>
      <c r="M14" s="179">
        <f>CR!E18</f>
        <v>0</v>
      </c>
      <c r="N14" s="179">
        <f>CR!F18</f>
        <v>0</v>
      </c>
      <c r="O14" s="179">
        <f>CR!G18</f>
        <v>0</v>
      </c>
      <c r="P14" s="179">
        <f>CR!H18</f>
        <v>0</v>
      </c>
      <c r="Q14" s="30"/>
      <c r="R14" s="30"/>
      <c r="S14" s="30"/>
      <c r="T14" s="30"/>
      <c r="U14" s="30"/>
      <c r="V14" s="30"/>
      <c r="W14" s="30"/>
      <c r="X14" s="7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30"/>
      <c r="CB14" s="30"/>
      <c r="CC14" s="30"/>
      <c r="CD14" s="66"/>
      <c r="CE14" s="66"/>
      <c r="CF14" s="66"/>
      <c r="CG14" s="66"/>
      <c r="CH14" s="66"/>
      <c r="CI14" s="66"/>
      <c r="CJ14" s="66"/>
      <c r="CK14" s="66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8" t="str">
        <f>CONFIG!D153</f>
        <v>Autres Produits</v>
      </c>
      <c r="K15" s="30"/>
      <c r="L15" s="179">
        <f>CR!D26-CR!D18</f>
        <v>0</v>
      </c>
      <c r="M15" s="179">
        <f>CR!E26-CR!E18</f>
        <v>0</v>
      </c>
      <c r="N15" s="179">
        <f>CR!F26-CR!F18</f>
        <v>0</v>
      </c>
      <c r="O15" s="179">
        <f>CR!G26-CR!G18</f>
        <v>0</v>
      </c>
      <c r="P15" s="179">
        <f>CR!H26-CR!H18</f>
        <v>0</v>
      </c>
      <c r="Q15" s="30"/>
      <c r="R15" s="30"/>
      <c r="S15" s="30"/>
      <c r="T15" s="30"/>
      <c r="U15" s="30"/>
      <c r="V15" s="30"/>
      <c r="W15" s="30"/>
      <c r="X15" s="7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30"/>
      <c r="CB15" s="30"/>
      <c r="CC15" s="30"/>
      <c r="CD15" s="66"/>
      <c r="CE15" s="66"/>
      <c r="CF15" s="66"/>
      <c r="CG15" s="66"/>
      <c r="CH15" s="66"/>
      <c r="CI15" s="66"/>
      <c r="CJ15" s="66"/>
      <c r="CK15" s="66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8" t="str">
        <f>CONFIG!D69</f>
        <v>Achats de marchandises et de matières premières</v>
      </c>
      <c r="K16" s="30"/>
      <c r="L16" s="179">
        <f>CR!D27</f>
        <v>0</v>
      </c>
      <c r="M16" s="179">
        <f>CR!E27</f>
        <v>0</v>
      </c>
      <c r="N16" s="179">
        <f>CR!F27</f>
        <v>0</v>
      </c>
      <c r="O16" s="179">
        <f>CR!G27</f>
        <v>0</v>
      </c>
      <c r="P16" s="179">
        <f>CR!H27</f>
        <v>0</v>
      </c>
      <c r="Q16" s="30"/>
      <c r="R16" s="181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30"/>
      <c r="CB16" s="30"/>
      <c r="CC16" s="30"/>
      <c r="CD16" s="182"/>
      <c r="CE16" s="182"/>
      <c r="CF16" s="182"/>
      <c r="CG16" s="182"/>
      <c r="CH16" s="182"/>
      <c r="CI16" s="182"/>
      <c r="CJ16" s="182"/>
      <c r="CK16" s="182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62" t="str">
        <f>CONFIG!D72</f>
        <v>Marge Brute</v>
      </c>
      <c r="K17" s="30"/>
      <c r="L17" s="183">
        <f>CR!D38</f>
        <v>0</v>
      </c>
      <c r="M17" s="183">
        <f>CR!E38</f>
        <v>0</v>
      </c>
      <c r="N17" s="183">
        <f>CR!F38</f>
        <v>0</v>
      </c>
      <c r="O17" s="183">
        <f>CR!G38</f>
        <v>0</v>
      </c>
      <c r="P17" s="183">
        <f>CR!H38</f>
        <v>0</v>
      </c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182"/>
      <c r="CE17" s="182"/>
      <c r="CF17" s="182"/>
      <c r="CG17" s="182"/>
      <c r="CH17" s="182"/>
      <c r="CI17" s="182"/>
      <c r="CJ17" s="182"/>
      <c r="CK17" s="182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8" t="str">
        <f>CONFIG!D74</f>
        <v>Autres Achats et Charges Externes</v>
      </c>
      <c r="K18" s="30"/>
      <c r="L18" s="179">
        <f>CR!D45</f>
        <v>0</v>
      </c>
      <c r="M18" s="179">
        <f>CR!E45</f>
        <v>0</v>
      </c>
      <c r="N18" s="179">
        <f>CR!F45</f>
        <v>0</v>
      </c>
      <c r="O18" s="179">
        <f>CR!G45</f>
        <v>0</v>
      </c>
      <c r="P18" s="179">
        <f>CR!H45</f>
        <v>0</v>
      </c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184"/>
      <c r="CE18" s="184"/>
      <c r="CF18" s="184"/>
      <c r="CG18" s="184"/>
      <c r="CH18" s="184"/>
      <c r="CI18" s="184"/>
      <c r="CJ18" s="184"/>
      <c r="CK18" s="184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8" t="str">
        <f>CONFIG!D155</f>
        <v>Salaires, Impôts et taxes</v>
      </c>
      <c r="K19" s="30"/>
      <c r="L19" s="179">
        <f>CR!D61+CR!D103+CR!D104</f>
        <v>0</v>
      </c>
      <c r="M19" s="179">
        <f>CR!E61+CR!E103+CR!E104</f>
        <v>0</v>
      </c>
      <c r="N19" s="179">
        <f>CR!F61+CR!F103+CR!F104</f>
        <v>0</v>
      </c>
      <c r="O19" s="179">
        <f>CR!G61+CR!G103+CR!G104</f>
        <v>0</v>
      </c>
      <c r="P19" s="179">
        <f>CR!H61+CR!H103+CR!H104</f>
        <v>0</v>
      </c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8" t="str">
        <f>CONFIG!D79</f>
        <v>Nombre d'ETP</v>
      </c>
      <c r="K20" s="30"/>
      <c r="L20" s="185">
        <f>CR!D102</f>
        <v>0</v>
      </c>
      <c r="M20" s="185">
        <f>CR!E102</f>
        <v>0</v>
      </c>
      <c r="N20" s="185">
        <f>CR!F102</f>
        <v>0</v>
      </c>
      <c r="O20" s="185">
        <f>CR!G102</f>
        <v>0</v>
      </c>
      <c r="P20" s="185">
        <f>CR!H102</f>
        <v>0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26" t="str">
        <f>CONFIG!D82</f>
        <v>Excédent Brut d'Exploitation</v>
      </c>
      <c r="K21" s="26"/>
      <c r="L21" s="187">
        <f>CR!D105</f>
        <v>0</v>
      </c>
      <c r="M21" s="187">
        <f>CR!E105</f>
        <v>0</v>
      </c>
      <c r="N21" s="187">
        <f>CR!F105</f>
        <v>0</v>
      </c>
      <c r="O21" s="187">
        <f>CR!G105</f>
        <v>0</v>
      </c>
      <c r="P21" s="187">
        <f>CR!H105</f>
        <v>0</v>
      </c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8" t="str">
        <f>CONFIG!D156</f>
        <v>Produits et charges sous EBE</v>
      </c>
      <c r="K22" s="30"/>
      <c r="L22" s="179">
        <f t="shared" ref="L22:P22" si="1">L23-L21</f>
        <v>0</v>
      </c>
      <c r="M22" s="179">
        <f t="shared" si="1"/>
        <v>0</v>
      </c>
      <c r="N22" s="179">
        <f t="shared" si="1"/>
        <v>0</v>
      </c>
      <c r="O22" s="179">
        <f t="shared" si="1"/>
        <v>0</v>
      </c>
      <c r="P22" s="179">
        <f t="shared" si="1"/>
        <v>0</v>
      </c>
      <c r="Q22" s="184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62" t="str">
        <f>CONFIG!D93</f>
        <v>Résultat Net</v>
      </c>
      <c r="K23" s="30"/>
      <c r="L23" s="183">
        <f>CR!D127</f>
        <v>0</v>
      </c>
      <c r="M23" s="183">
        <f>CR!E127</f>
        <v>0</v>
      </c>
      <c r="N23" s="183">
        <f>CR!F127</f>
        <v>0</v>
      </c>
      <c r="O23" s="183">
        <f>CR!G127</f>
        <v>0</v>
      </c>
      <c r="P23" s="183">
        <f>CR!H127</f>
        <v>0</v>
      </c>
      <c r="Q23" s="184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18" t="str">
        <f>CONFIG!D$171</f>
        <v>Tableau de Flux de Trésorerie</v>
      </c>
      <c r="K25" s="178"/>
      <c r="L25" s="178">
        <f>CR!D$1</f>
        <v>2026</v>
      </c>
      <c r="M25" s="178">
        <f>CR!E$1</f>
        <v>2027</v>
      </c>
      <c r="N25" s="178">
        <f>CR!F$1</f>
        <v>2028</v>
      </c>
      <c r="O25" s="178">
        <f>CR!G$1</f>
        <v>2029</v>
      </c>
      <c r="P25" s="178">
        <f>CR!H$1</f>
        <v>2030</v>
      </c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8" t="str">
        <f>CONFIG!D95</f>
        <v>Capacité d'autofinancement</v>
      </c>
      <c r="K26" s="191"/>
      <c r="L26" s="179">
        <f>CR!D129</f>
        <v>0</v>
      </c>
      <c r="M26" s="179">
        <f>CR!E129</f>
        <v>0</v>
      </c>
      <c r="N26" s="179">
        <f>CR!F129</f>
        <v>0</v>
      </c>
      <c r="O26" s="179">
        <f>CR!G129</f>
        <v>0</v>
      </c>
      <c r="P26" s="179">
        <f>CR!H129</f>
        <v>0</v>
      </c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8" t="str">
        <f>"- "&amp;CONFIG!D142</f>
        <v>- Variation de BFR</v>
      </c>
      <c r="K27" s="191"/>
      <c r="L27" s="179">
        <f>'PLAN DE FIN'!C6</f>
        <v>0</v>
      </c>
      <c r="M27" s="179">
        <f>'PLAN DE FIN'!D6</f>
        <v>0</v>
      </c>
      <c r="N27" s="179">
        <f>'PLAN DE FIN'!E6</f>
        <v>0</v>
      </c>
      <c r="O27" s="179">
        <f>'PLAN DE FIN'!F6</f>
        <v>0</v>
      </c>
      <c r="P27" s="179">
        <f>'PLAN DE FIN'!G6</f>
        <v>0</v>
      </c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192" t="str">
        <f>CONFIG!D110</f>
        <v>Flux de trésorerie d'exploitation</v>
      </c>
      <c r="K28" s="193" t="str">
        <f>CR!C39</f>
        <v/>
      </c>
      <c r="L28" s="183">
        <f t="shared" ref="L28:P28" si="2">L26-L27</f>
        <v>0</v>
      </c>
      <c r="M28" s="183">
        <f t="shared" si="2"/>
        <v>0</v>
      </c>
      <c r="N28" s="183">
        <f t="shared" si="2"/>
        <v>0</v>
      </c>
      <c r="O28" s="183">
        <f t="shared" si="2"/>
        <v>0</v>
      </c>
      <c r="P28" s="183">
        <f t="shared" si="2"/>
        <v>0</v>
      </c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8" t="str">
        <f>CONFIG!D157</f>
        <v>Financement</v>
      </c>
      <c r="K29" s="191" t="str">
        <f>CR!C50</f>
        <v/>
      </c>
      <c r="L29" s="179">
        <f>'PLAN DE FIN'!C10+'PLAN DE FIN'!C11+'PLAN DE FIN'!C12+'PLAN DE FIN'!C13</f>
        <v>0</v>
      </c>
      <c r="M29" s="179">
        <f>'PLAN DE FIN'!D10+'PLAN DE FIN'!D11+'PLAN DE FIN'!D12+'PLAN DE FIN'!D13</f>
        <v>0</v>
      </c>
      <c r="N29" s="179">
        <f>'PLAN DE FIN'!E10+'PLAN DE FIN'!E11+'PLAN DE FIN'!E12+'PLAN DE FIN'!E13</f>
        <v>0</v>
      </c>
      <c r="O29" s="179">
        <f>'PLAN DE FIN'!F10+'PLAN DE FIN'!F11+'PLAN DE FIN'!F12+'PLAN DE FIN'!F13</f>
        <v>0</v>
      </c>
      <c r="P29" s="179">
        <f>'PLAN DE FIN'!G10+'PLAN DE FIN'!G11+'PLAN DE FIN'!G12+'PLAN DE FIN'!G13</f>
        <v>0</v>
      </c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8" t="str">
        <f>"- "&amp;CONFIG!D120</f>
        <v>- Investissements</v>
      </c>
      <c r="K30" s="191" t="str">
        <f>CR!C57</f>
        <v/>
      </c>
      <c r="L30" s="179">
        <f>'PLAN DE FIN'!C3</f>
        <v>0</v>
      </c>
      <c r="M30" s="179">
        <f>'PLAN DE FIN'!D3</f>
        <v>0</v>
      </c>
      <c r="N30" s="179">
        <f>'PLAN DE FIN'!E3</f>
        <v>0</v>
      </c>
      <c r="O30" s="179">
        <f>'PLAN DE FIN'!F3</f>
        <v>0</v>
      </c>
      <c r="P30" s="179">
        <f>'PLAN DE FIN'!G3</f>
        <v>0</v>
      </c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8" t="str">
        <f>"- "&amp;CONFIG!D158</f>
        <v>- Remboursements emprunts</v>
      </c>
      <c r="K31" s="191"/>
      <c r="L31" s="179">
        <f>'PLAN DE FIN'!C4+'PLAN DE FIN'!C5</f>
        <v>0</v>
      </c>
      <c r="M31" s="179">
        <f>'PLAN DE FIN'!D4+'PLAN DE FIN'!D5</f>
        <v>0</v>
      </c>
      <c r="N31" s="179">
        <f>'PLAN DE FIN'!E4+'PLAN DE FIN'!E5</f>
        <v>0</v>
      </c>
      <c r="O31" s="179">
        <f>'PLAN DE FIN'!F4+'PLAN DE FIN'!F5</f>
        <v>0</v>
      </c>
      <c r="P31" s="179">
        <f>'PLAN DE FIN'!G4+'PLAN DE FIN'!G5</f>
        <v>0</v>
      </c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</row>
    <row r="32">
      <c r="A32" s="30"/>
      <c r="B32" s="30"/>
      <c r="C32" s="30"/>
      <c r="D32" s="30"/>
      <c r="E32" s="30"/>
      <c r="F32" s="30"/>
      <c r="G32" s="30"/>
      <c r="H32" s="30"/>
      <c r="I32" s="30"/>
      <c r="J32" s="62" t="str">
        <f>CONFIG!D125</f>
        <v>Flux de trésorerie hors exploitation</v>
      </c>
      <c r="K32" s="191" t="str">
        <f>CR!C114</f>
        <v/>
      </c>
      <c r="L32" s="194">
        <f t="shared" ref="L32:P32" si="3">L29-L31-L30</f>
        <v>0</v>
      </c>
      <c r="M32" s="194">
        <f t="shared" si="3"/>
        <v>0</v>
      </c>
      <c r="N32" s="194">
        <f t="shared" si="3"/>
        <v>0</v>
      </c>
      <c r="O32" s="194">
        <f t="shared" si="3"/>
        <v>0</v>
      </c>
      <c r="P32" s="194">
        <f t="shared" si="3"/>
        <v>0</v>
      </c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</row>
    <row r="33">
      <c r="A33" s="30"/>
      <c r="B33" s="30"/>
      <c r="C33" s="30"/>
      <c r="D33" s="30"/>
      <c r="E33" s="30"/>
      <c r="F33" s="30"/>
      <c r="G33" s="30"/>
      <c r="H33" s="30"/>
      <c r="I33" s="30"/>
      <c r="J33" s="26" t="str">
        <f>CONFIG!D126</f>
        <v>Flux de trésorerie global avec financement</v>
      </c>
      <c r="K33" s="195" t="str">
        <f>CR!C117</f>
        <v/>
      </c>
      <c r="L33" s="187">
        <f t="shared" ref="L33:P33" si="4">L28+L32</f>
        <v>0</v>
      </c>
      <c r="M33" s="187">
        <f t="shared" si="4"/>
        <v>0</v>
      </c>
      <c r="N33" s="187">
        <f t="shared" si="4"/>
        <v>0</v>
      </c>
      <c r="O33" s="187">
        <f t="shared" si="4"/>
        <v>0</v>
      </c>
      <c r="P33" s="187">
        <f t="shared" si="4"/>
        <v>0</v>
      </c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</row>
    <row r="34">
      <c r="A34" s="30"/>
      <c r="B34" s="30"/>
      <c r="C34" s="30"/>
      <c r="D34" s="30"/>
      <c r="E34" s="30"/>
      <c r="F34" s="30"/>
      <c r="G34" s="30"/>
      <c r="H34" s="30"/>
      <c r="I34" s="30"/>
      <c r="J34" s="62" t="str">
        <f>CONFIG!D128</f>
        <v>Solde de trésorerie fin de période</v>
      </c>
      <c r="K34" s="183">
        <f>TRESO!D70</f>
        <v>0</v>
      </c>
      <c r="L34" s="183">
        <f t="shared" ref="L34:P34" si="5">K34+L33</f>
        <v>0</v>
      </c>
      <c r="M34" s="183">
        <f t="shared" si="5"/>
        <v>0</v>
      </c>
      <c r="N34" s="183">
        <f t="shared" si="5"/>
        <v>0</v>
      </c>
      <c r="O34" s="183">
        <f t="shared" si="5"/>
        <v>0</v>
      </c>
      <c r="P34" s="183">
        <f t="shared" si="5"/>
        <v>0</v>
      </c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</row>
    <row r="35">
      <c r="A35" s="30"/>
      <c r="B35" s="30"/>
      <c r="C35" s="30"/>
      <c r="D35" s="30"/>
      <c r="E35" s="30"/>
      <c r="F35" s="30"/>
      <c r="G35" s="30"/>
      <c r="H35" s="30"/>
      <c r="I35" s="30"/>
      <c r="J35" s="8"/>
      <c r="K35" s="30" t="str">
        <f>CR!C139</f>
        <v/>
      </c>
      <c r="L35" s="183" t="str">
        <f>CR!D139</f>
        <v/>
      </c>
      <c r="M35" s="183" t="str">
        <f>CR!E139</f>
        <v/>
      </c>
      <c r="N35" s="183" t="str">
        <f>CR!F139</f>
        <v/>
      </c>
      <c r="O35" s="183" t="str">
        <f>CR!G139</f>
        <v/>
      </c>
      <c r="P35" s="183" t="str">
        <f>CR!H139</f>
        <v/>
      </c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</row>
    <row r="3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18" t="str">
        <f>CONFIG!D$172</f>
        <v>Répartition du chiffre d'affaires</v>
      </c>
      <c r="K37" s="196"/>
      <c r="L37" s="178">
        <f>CR!D$1</f>
        <v>2026</v>
      </c>
      <c r="M37" s="178">
        <f>CR!E$1</f>
        <v>2027</v>
      </c>
      <c r="N37" s="178">
        <f>CR!F$1</f>
        <v>2028</v>
      </c>
      <c r="O37" s="178">
        <f>CR!G$1</f>
        <v>2029</v>
      </c>
      <c r="P37" s="178">
        <f>CR!H$1</f>
        <v>2030</v>
      </c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</row>
    <row r="38">
      <c r="A38" s="30"/>
      <c r="B38" s="30"/>
      <c r="C38" s="30"/>
      <c r="D38" s="30"/>
      <c r="E38" s="30"/>
      <c r="F38" s="30"/>
      <c r="G38" s="30"/>
      <c r="H38" s="30"/>
      <c r="I38" s="30"/>
      <c r="J38" s="197" t="str">
        <f>CR!A3</f>
        <v>Type de client 1</v>
      </c>
      <c r="K38" s="30"/>
      <c r="L38" s="198">
        <f>CR!D3</f>
        <v>0</v>
      </c>
      <c r="M38" s="198">
        <f>CR!E3</f>
        <v>0</v>
      </c>
      <c r="N38" s="198">
        <f>CR!F3</f>
        <v>0</v>
      </c>
      <c r="O38" s="198">
        <f>CR!G3</f>
        <v>0</v>
      </c>
      <c r="P38" s="198">
        <f>CR!H3</f>
        <v>0</v>
      </c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</row>
    <row r="39">
      <c r="A39" s="30"/>
      <c r="B39" s="30"/>
      <c r="C39" s="30"/>
      <c r="D39" s="30"/>
      <c r="E39" s="30"/>
      <c r="F39" s="30"/>
      <c r="G39" s="30"/>
      <c r="H39" s="30"/>
      <c r="I39" s="30"/>
      <c r="J39" s="197" t="str">
        <f>CR!A6</f>
        <v>Type de client 2</v>
      </c>
      <c r="K39" s="30"/>
      <c r="L39" s="198">
        <f>CR!D6</f>
        <v>0</v>
      </c>
      <c r="M39" s="198">
        <f>CR!E6</f>
        <v>0</v>
      </c>
      <c r="N39" s="198">
        <f>CR!F6</f>
        <v>0</v>
      </c>
      <c r="O39" s="198">
        <f>CR!G6</f>
        <v>0</v>
      </c>
      <c r="P39" s="198">
        <f>CR!H6</f>
        <v>0</v>
      </c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197" t="str">
        <f>CR!A9</f>
        <v>Activité 3</v>
      </c>
      <c r="K40" s="30"/>
      <c r="L40" s="198">
        <f>CR!D9</f>
        <v>0</v>
      </c>
      <c r="M40" s="198">
        <f>CR!E9</f>
        <v>0</v>
      </c>
      <c r="N40" s="198">
        <f>CR!F9</f>
        <v>0</v>
      </c>
      <c r="O40" s="198">
        <f>CR!G9</f>
        <v>0</v>
      </c>
      <c r="P40" s="198">
        <f>CR!H9</f>
        <v>0</v>
      </c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197" t="str">
        <f>CR!A12</f>
        <v>Activité 4</v>
      </c>
      <c r="K41" s="30"/>
      <c r="L41" s="198">
        <f>CR!D12</f>
        <v>0</v>
      </c>
      <c r="M41" s="198">
        <f>CR!E12</f>
        <v>0</v>
      </c>
      <c r="N41" s="198">
        <f>CR!F12</f>
        <v>0</v>
      </c>
      <c r="O41" s="198">
        <f>CR!G12</f>
        <v>0</v>
      </c>
      <c r="P41" s="198">
        <f>CR!H12</f>
        <v>0</v>
      </c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197" t="str">
        <f>CR!A15</f>
        <v>Activité 5</v>
      </c>
      <c r="K42" s="30"/>
      <c r="L42" s="198">
        <f>CR!D15</f>
        <v>0</v>
      </c>
      <c r="M42" s="198">
        <f>CR!E15</f>
        <v>0</v>
      </c>
      <c r="N42" s="198">
        <f>CR!F15</f>
        <v>0</v>
      </c>
      <c r="O42" s="198">
        <f>CR!G15</f>
        <v>0</v>
      </c>
      <c r="P42" s="198">
        <f>CR!H15</f>
        <v>0</v>
      </c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26" t="str">
        <f>CR!A18</f>
        <v>Chiffre d'affaires</v>
      </c>
      <c r="K43" s="199"/>
      <c r="L43" s="200">
        <f>CR!D18</f>
        <v>0</v>
      </c>
      <c r="M43" s="200">
        <f>CR!E18</f>
        <v>0</v>
      </c>
      <c r="N43" s="200">
        <f>CR!F18</f>
        <v>0</v>
      </c>
      <c r="O43" s="200">
        <f>CR!G18</f>
        <v>0</v>
      </c>
      <c r="P43" s="200">
        <f>CR!H18</f>
        <v>0</v>
      </c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</row>
    <row r="4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</row>
    <row r="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8" t="s">
        <v>370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</row>
    <row r="4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</row>
    <row r="4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</row>
    <row r="49">
      <c r="A49" s="30"/>
      <c r="B49" s="30"/>
      <c r="C49" s="30"/>
      <c r="D49" s="30"/>
      <c r="E49" s="30"/>
      <c r="F49" s="30"/>
      <c r="G49" s="30"/>
      <c r="H49" s="30"/>
      <c r="I49" s="30"/>
      <c r="J49" s="18" t="str">
        <f>CONFIG!D$173</f>
        <v>Répartition du chiffre d'affaires en %</v>
      </c>
      <c r="K49" s="196"/>
      <c r="L49" s="196">
        <f t="shared" ref="L49:P49" si="6">L37</f>
        <v>2026</v>
      </c>
      <c r="M49" s="196">
        <f t="shared" si="6"/>
        <v>2027</v>
      </c>
      <c r="N49" s="196">
        <f t="shared" si="6"/>
        <v>2028</v>
      </c>
      <c r="O49" s="196">
        <f t="shared" si="6"/>
        <v>2029</v>
      </c>
      <c r="P49" s="196">
        <f t="shared" si="6"/>
        <v>2030</v>
      </c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</row>
    <row r="50">
      <c r="A50" s="30"/>
      <c r="B50" s="30"/>
      <c r="C50" s="30"/>
      <c r="D50" s="30"/>
      <c r="E50" s="30"/>
      <c r="F50" s="30"/>
      <c r="G50" s="30"/>
      <c r="H50" s="30"/>
      <c r="I50" s="30"/>
      <c r="J50" s="197" t="str">
        <f t="shared" ref="J50:J55" si="8">J38</f>
        <v>Type de client 1</v>
      </c>
      <c r="K50" s="30"/>
      <c r="L50" s="201">
        <f t="shared" ref="L50:P50" si="7">IFERROR(L38/SUM(L$38:L$42),0)</f>
        <v>0</v>
      </c>
      <c r="M50" s="201">
        <f t="shared" si="7"/>
        <v>0</v>
      </c>
      <c r="N50" s="201">
        <f t="shared" si="7"/>
        <v>0</v>
      </c>
      <c r="O50" s="201">
        <f t="shared" si="7"/>
        <v>0</v>
      </c>
      <c r="P50" s="201">
        <f t="shared" si="7"/>
        <v>0</v>
      </c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</row>
    <row r="51">
      <c r="A51" s="30"/>
      <c r="B51" s="30"/>
      <c r="C51" s="30"/>
      <c r="D51" s="30"/>
      <c r="E51" s="30"/>
      <c r="F51" s="30"/>
      <c r="G51" s="30"/>
      <c r="H51" s="30"/>
      <c r="I51" s="30"/>
      <c r="J51" s="197" t="str">
        <f t="shared" si="8"/>
        <v>Type de client 2</v>
      </c>
      <c r="K51" s="30"/>
      <c r="L51" s="201">
        <f t="shared" ref="L51:P51" si="9">IFERROR(L39/SUM(L$38:L$42),0)</f>
        <v>0</v>
      </c>
      <c r="M51" s="201">
        <f t="shared" si="9"/>
        <v>0</v>
      </c>
      <c r="N51" s="201">
        <f t="shared" si="9"/>
        <v>0</v>
      </c>
      <c r="O51" s="201">
        <f t="shared" si="9"/>
        <v>0</v>
      </c>
      <c r="P51" s="201">
        <f t="shared" si="9"/>
        <v>0</v>
      </c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</row>
    <row r="52">
      <c r="A52" s="30"/>
      <c r="B52" s="30"/>
      <c r="C52" s="30"/>
      <c r="D52" s="30"/>
      <c r="E52" s="30"/>
      <c r="F52" s="30"/>
      <c r="G52" s="30"/>
      <c r="H52" s="30"/>
      <c r="I52" s="30"/>
      <c r="J52" s="197" t="str">
        <f t="shared" si="8"/>
        <v>Activité 3</v>
      </c>
      <c r="K52" s="30"/>
      <c r="L52" s="201">
        <f t="shared" ref="L52:P52" si="10">IFERROR(L40/SUM(L$38:L$42),0)</f>
        <v>0</v>
      </c>
      <c r="M52" s="201">
        <f t="shared" si="10"/>
        <v>0</v>
      </c>
      <c r="N52" s="201">
        <f t="shared" si="10"/>
        <v>0</v>
      </c>
      <c r="O52" s="201">
        <f t="shared" si="10"/>
        <v>0</v>
      </c>
      <c r="P52" s="201">
        <f t="shared" si="10"/>
        <v>0</v>
      </c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</row>
    <row r="53">
      <c r="A53" s="30"/>
      <c r="B53" s="30"/>
      <c r="C53" s="30"/>
      <c r="D53" s="30"/>
      <c r="E53" s="30"/>
      <c r="F53" s="30"/>
      <c r="G53" s="30"/>
      <c r="H53" s="30"/>
      <c r="I53" s="30"/>
      <c r="J53" s="197" t="str">
        <f t="shared" si="8"/>
        <v>Activité 4</v>
      </c>
      <c r="K53" s="30"/>
      <c r="L53" s="201">
        <f t="shared" ref="L53:P53" si="11">IFERROR(L41/SUM(L$38:L$42),0)</f>
        <v>0</v>
      </c>
      <c r="M53" s="201">
        <f t="shared" si="11"/>
        <v>0</v>
      </c>
      <c r="N53" s="201">
        <f t="shared" si="11"/>
        <v>0</v>
      </c>
      <c r="O53" s="201">
        <f t="shared" si="11"/>
        <v>0</v>
      </c>
      <c r="P53" s="201">
        <f t="shared" si="11"/>
        <v>0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</row>
    <row r="54">
      <c r="A54" s="30"/>
      <c r="B54" s="30"/>
      <c r="C54" s="30"/>
      <c r="D54" s="30"/>
      <c r="E54" s="30"/>
      <c r="F54" s="30"/>
      <c r="G54" s="30"/>
      <c r="H54" s="30"/>
      <c r="I54" s="30"/>
      <c r="J54" s="197" t="str">
        <f t="shared" si="8"/>
        <v>Activité 5</v>
      </c>
      <c r="K54" s="30"/>
      <c r="L54" s="201">
        <f t="shared" ref="L54:P54" si="12">IFERROR(L42/SUM(L$38:L$42),0)</f>
        <v>0</v>
      </c>
      <c r="M54" s="201">
        <f t="shared" si="12"/>
        <v>0</v>
      </c>
      <c r="N54" s="201">
        <f t="shared" si="12"/>
        <v>0</v>
      </c>
      <c r="O54" s="201">
        <f t="shared" si="12"/>
        <v>0</v>
      </c>
      <c r="P54" s="201">
        <f t="shared" si="12"/>
        <v>0</v>
      </c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202" t="str">
        <f t="shared" si="8"/>
        <v>Chiffre d'affaires</v>
      </c>
      <c r="K55" s="203"/>
      <c r="L55" s="204">
        <f t="shared" ref="L55:P55" si="13">SUM(L50:L54)</f>
        <v>0</v>
      </c>
      <c r="M55" s="204">
        <f t="shared" si="13"/>
        <v>0</v>
      </c>
      <c r="N55" s="204">
        <f t="shared" si="13"/>
        <v>0</v>
      </c>
      <c r="O55" s="204">
        <f t="shared" si="13"/>
        <v>0</v>
      </c>
      <c r="P55" s="204">
        <f t="shared" si="13"/>
        <v>0</v>
      </c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</row>
    <row r="59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</row>
    <row r="60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</row>
    <row r="61">
      <c r="A61" s="30"/>
      <c r="B61" s="30"/>
      <c r="C61" s="30"/>
      <c r="D61" s="30"/>
      <c r="E61" s="30"/>
      <c r="F61" s="30"/>
      <c r="G61" s="30"/>
      <c r="H61" s="30"/>
      <c r="I61" s="30"/>
      <c r="J61" s="18" t="str">
        <f>CONFIG!D$174</f>
        <v>Effet Volume vs Effet Prix</v>
      </c>
      <c r="K61" s="196"/>
      <c r="L61" s="196">
        <f t="shared" ref="L61:P61" si="14">L49</f>
        <v>2026</v>
      </c>
      <c r="M61" s="196">
        <f t="shared" si="14"/>
        <v>2027</v>
      </c>
      <c r="N61" s="196">
        <f t="shared" si="14"/>
        <v>2028</v>
      </c>
      <c r="O61" s="196">
        <f t="shared" si="14"/>
        <v>2029</v>
      </c>
      <c r="P61" s="196">
        <f t="shared" si="14"/>
        <v>2030</v>
      </c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121" t="str">
        <f>CONFIG!D159</f>
        <v>Prix Moyen</v>
      </c>
      <c r="K62" s="30"/>
      <c r="L62" s="198">
        <f>IFERROR(CR!D18/SUM(CR!D4,CR!D7,CR!D10,CR!D13,CR!D16),0)</f>
        <v>0</v>
      </c>
      <c r="M62" s="198">
        <f>IFERROR(CR!E18/SUM(CR!E4,CR!E7,CR!E10,CR!E13,CR!E16),0)</f>
        <v>0</v>
      </c>
      <c r="N62" s="198">
        <f>IFERROR(CR!F18/SUM(CR!F4,CR!F7,CR!F10,CR!F13,CR!F16),0)</f>
        <v>0</v>
      </c>
      <c r="O62" s="198">
        <f>IFERROR(CR!G18/SUM(CR!G4,CR!G7,CR!G10,CR!G13,CR!G16),0)</f>
        <v>0</v>
      </c>
      <c r="P62" s="198">
        <f>IFERROR(CR!H18/SUM(CR!H4,CR!H7,CR!H10,CR!H13,CR!H16),0)</f>
        <v>0</v>
      </c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</row>
    <row r="63">
      <c r="A63" s="30"/>
      <c r="B63" s="30"/>
      <c r="C63" s="30"/>
      <c r="D63" s="30"/>
      <c r="E63" s="30"/>
      <c r="F63" s="30"/>
      <c r="G63" s="30"/>
      <c r="H63" s="30"/>
      <c r="I63" s="30"/>
      <c r="J63" s="121" t="str">
        <f>CONFIG!D160</f>
        <v>Volume Total</v>
      </c>
      <c r="K63" s="30"/>
      <c r="L63" s="198">
        <f>IFERROR(CR!D18/L62,0)</f>
        <v>0</v>
      </c>
      <c r="M63" s="198">
        <f>IFERROR(CR!E18/M62,0)</f>
        <v>0</v>
      </c>
      <c r="N63" s="198">
        <f>IFERROR(CR!F18/N62,0)</f>
        <v>0</v>
      </c>
      <c r="O63" s="198">
        <f>IFERROR(CR!G18/O62,0)</f>
        <v>0</v>
      </c>
      <c r="P63" s="198">
        <f>IFERROR(CR!H18/P62,0)</f>
        <v>0</v>
      </c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</row>
    <row r="64">
      <c r="A64" s="30"/>
      <c r="B64" s="30"/>
      <c r="C64" s="30"/>
      <c r="D64" s="30"/>
      <c r="E64" s="30"/>
      <c r="F64" s="30"/>
      <c r="G64" s="30"/>
      <c r="H64" s="30"/>
      <c r="I64" s="30"/>
      <c r="J64" s="196" t="s">
        <v>371</v>
      </c>
      <c r="K64" s="177"/>
      <c r="L64" s="18" t="s">
        <v>372</v>
      </c>
      <c r="M64" s="18" t="s">
        <v>373</v>
      </c>
      <c r="N64" s="18" t="s">
        <v>374</v>
      </c>
      <c r="O64" s="205"/>
      <c r="P64" s="205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121" t="str">
        <f>CR!A18&amp;" "&amp;RIGHT(CR!D$1,2)</f>
        <v>Chiffre d'affaires 26</v>
      </c>
      <c r="K65" s="30"/>
      <c r="L65" s="198">
        <f>CR!D18</f>
        <v>0</v>
      </c>
      <c r="M65" s="198"/>
      <c r="N65" s="198"/>
      <c r="O65" s="198"/>
      <c r="P65" s="198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121" t="str">
        <f>CONFIG!D$161&amp;" "&amp;RIGHT(CR!D$1,2)&amp;"-"&amp;RIGHT(CR!F$1,2)</f>
        <v>Effet Volume 26-28</v>
      </c>
      <c r="K66" s="30"/>
      <c r="L66" s="198">
        <f>N62*(N63-L63)</f>
        <v>0</v>
      </c>
      <c r="M66" s="198"/>
      <c r="N66" s="198"/>
      <c r="O66" s="198"/>
      <c r="P66" s="198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121" t="str">
        <f>CONFIG!D$162&amp;" "&amp;RIGHT(CR!D$1,2)&amp;"-"&amp;RIGHT(CR!F$1,2)</f>
        <v>Effet Prix 26-28</v>
      </c>
      <c r="K67" s="30"/>
      <c r="L67" s="198">
        <f>L63*(N62-L62)</f>
        <v>0</v>
      </c>
      <c r="M67" s="206"/>
      <c r="N67" s="206"/>
      <c r="O67" s="207"/>
      <c r="P67" s="20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181" t="str">
        <f>CONFIG!D$65&amp;" "&amp;CR!F1</f>
        <v>Chiffre d'affaires 2028</v>
      </c>
      <c r="K68" s="30"/>
      <c r="L68" s="207">
        <f>SUM(L65:L67)</f>
        <v>0</v>
      </c>
      <c r="M68" s="208">
        <f>CR!F18</f>
        <v>0</v>
      </c>
      <c r="N68" s="208">
        <f>M68-L68</f>
        <v>0</v>
      </c>
      <c r="O68" s="198"/>
      <c r="P68" s="19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121" t="str">
        <f>CONFIG!D$161&amp;" "&amp;RIGHT(CR!F$1,2)&amp;"-"&amp;RIGHT(CR!H$1,2)</f>
        <v>Effet Volume 28-30</v>
      </c>
      <c r="K69" s="30"/>
      <c r="L69" s="198">
        <f>P62*(P63-N63)</f>
        <v>0</v>
      </c>
      <c r="M69" s="208"/>
      <c r="N69" s="208"/>
      <c r="O69" s="198"/>
      <c r="P69" s="198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121" t="str">
        <f>CONFIG!D$162&amp;" "&amp;RIGHT(CR!F$1,2)&amp;"-"&amp;RIGHT(CR!H$1,2)</f>
        <v>Effet Prix 28-30</v>
      </c>
      <c r="K70" s="30"/>
      <c r="L70" s="198">
        <f>N63*(P62-N62)</f>
        <v>0</v>
      </c>
      <c r="M70" s="208"/>
      <c r="N70" s="208"/>
      <c r="O70" s="207"/>
      <c r="P70" s="20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181" t="str">
        <f>CONFIG!D$65&amp;" "&amp;CR!H1</f>
        <v>Chiffre d'affaires 2030</v>
      </c>
      <c r="K71" s="30"/>
      <c r="L71" s="207">
        <f>SUM(L68:L70)</f>
        <v>0</v>
      </c>
      <c r="M71" s="208">
        <f>CR!H18</f>
        <v>0</v>
      </c>
      <c r="N71" s="208">
        <f>M71-L71</f>
        <v>0</v>
      </c>
      <c r="O71" s="209"/>
      <c r="P71" s="209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</row>
    <row r="72">
      <c r="A72" s="6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18" t="str">
        <f>CONFIG!D$175</f>
        <v>Evolution des marges</v>
      </c>
      <c r="K73" s="196"/>
      <c r="L73" s="196">
        <f t="shared" ref="L73:P73" si="15">L61</f>
        <v>2026</v>
      </c>
      <c r="M73" s="196">
        <f t="shared" si="15"/>
        <v>2027</v>
      </c>
      <c r="N73" s="196">
        <f t="shared" si="15"/>
        <v>2028</v>
      </c>
      <c r="O73" s="196">
        <f t="shared" si="15"/>
        <v>2029</v>
      </c>
      <c r="P73" s="196">
        <f t="shared" si="15"/>
        <v>2030</v>
      </c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121" t="str">
        <f>CONFIG!D73</f>
        <v>% Marge Brute</v>
      </c>
      <c r="K74" s="209"/>
      <c r="L74" s="201" t="str">
        <f>CR!D39</f>
        <v>n.a</v>
      </c>
      <c r="M74" s="201" t="str">
        <f>CR!E39</f>
        <v>n.a</v>
      </c>
      <c r="N74" s="201" t="str">
        <f>CR!F39</f>
        <v>n.a</v>
      </c>
      <c r="O74" s="201" t="str">
        <f>CR!G39</f>
        <v>n.a</v>
      </c>
      <c r="P74" s="201" t="str">
        <f>CR!H39</f>
        <v>n.a</v>
      </c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121" t="str">
        <f>CONFIG!D83</f>
        <v>% EBE / CA</v>
      </c>
      <c r="K75" s="30"/>
      <c r="L75" s="201" t="str">
        <f>CR!D106</f>
        <v>n.a</v>
      </c>
      <c r="M75" s="201" t="str">
        <f>CR!E106</f>
        <v>n.a</v>
      </c>
      <c r="N75" s="201" t="str">
        <f>CR!F106</f>
        <v>n.a</v>
      </c>
      <c r="O75" s="201" t="str">
        <f>CR!G106</f>
        <v>n.a</v>
      </c>
      <c r="P75" s="201" t="str">
        <f>CR!H106</f>
        <v>n.a</v>
      </c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121" t="str">
        <f>CONFIG!D94</f>
        <v>% RN / CA</v>
      </c>
      <c r="K76" s="30"/>
      <c r="L76" s="201" t="str">
        <f>CR!D128</f>
        <v>n.a</v>
      </c>
      <c r="M76" s="201" t="str">
        <f>CR!E128</f>
        <v>n.a</v>
      </c>
      <c r="N76" s="201" t="str">
        <f>CR!F128</f>
        <v>n.a</v>
      </c>
      <c r="O76" s="201" t="str">
        <f>CR!G128</f>
        <v>n.a</v>
      </c>
      <c r="P76" s="201" t="str">
        <f>CR!H128</f>
        <v>n.a</v>
      </c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8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18" t="str">
        <f>CONFIG!D$176</f>
        <v>Répartition des charges</v>
      </c>
      <c r="K85" s="196"/>
      <c r="L85" s="196">
        <f t="shared" ref="L85:P85" si="16">L$73</f>
        <v>2026</v>
      </c>
      <c r="M85" s="196">
        <f t="shared" si="16"/>
        <v>2027</v>
      </c>
      <c r="N85" s="196">
        <f t="shared" si="16"/>
        <v>2028</v>
      </c>
      <c r="O85" s="196">
        <f t="shared" si="16"/>
        <v>2029</v>
      </c>
      <c r="P85" s="196">
        <f t="shared" si="16"/>
        <v>2030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121" t="str">
        <f>CONFIG!D69</f>
        <v>Achats de marchandises et de matières premières</v>
      </c>
      <c r="K86" s="30"/>
      <c r="L86" s="198">
        <f>CR!D27</f>
        <v>0</v>
      </c>
      <c r="M86" s="198">
        <f>CR!E27</f>
        <v>0</v>
      </c>
      <c r="N86" s="198">
        <f>CR!F27</f>
        <v>0</v>
      </c>
      <c r="O86" s="198">
        <f>CR!G27</f>
        <v>0</v>
      </c>
      <c r="P86" s="198">
        <f>CR!H27</f>
        <v>0</v>
      </c>
      <c r="Q86" s="209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121" t="str">
        <f>CONFIG!D74</f>
        <v>Autres Achats et Charges Externes</v>
      </c>
      <c r="K87" s="30"/>
      <c r="L87" s="198">
        <f>CR!D45</f>
        <v>0</v>
      </c>
      <c r="M87" s="198">
        <f>CR!E45</f>
        <v>0</v>
      </c>
      <c r="N87" s="198">
        <f>CR!F45</f>
        <v>0</v>
      </c>
      <c r="O87" s="198">
        <f>CR!G45</f>
        <v>0</v>
      </c>
      <c r="P87" s="198">
        <f>CR!H45</f>
        <v>0</v>
      </c>
      <c r="Q87" s="209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121" t="str">
        <f>CONFIG!D155</f>
        <v>Salaires, Impôts et taxes</v>
      </c>
      <c r="K88" s="30"/>
      <c r="L88" s="198">
        <f>CR!D61</f>
        <v>0</v>
      </c>
      <c r="M88" s="198">
        <f>CR!E61</f>
        <v>0</v>
      </c>
      <c r="N88" s="198">
        <f>CR!F61</f>
        <v>0</v>
      </c>
      <c r="O88" s="198">
        <f>CR!G61</f>
        <v>0</v>
      </c>
      <c r="P88" s="198">
        <f>CR!H61</f>
        <v>0</v>
      </c>
      <c r="Q88" s="209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210" t="str">
        <f>CONFIG!D82</f>
        <v>Excédent Brut d'Exploitation</v>
      </c>
      <c r="K89" s="202"/>
      <c r="L89" s="200">
        <f>CR!D105</f>
        <v>0</v>
      </c>
      <c r="M89" s="200">
        <f>CR!E105</f>
        <v>0</v>
      </c>
      <c r="N89" s="200">
        <f>CR!F105</f>
        <v>0</v>
      </c>
      <c r="O89" s="200">
        <f>CR!G105</f>
        <v>0</v>
      </c>
      <c r="P89" s="200">
        <f>CR!H105</f>
        <v>0</v>
      </c>
      <c r="Q89" s="209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209"/>
      <c r="M90" s="209"/>
      <c r="N90" s="209"/>
      <c r="O90" s="209"/>
      <c r="P90" s="209"/>
      <c r="Q90" s="209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209"/>
      <c r="M91" s="209"/>
      <c r="N91" s="209"/>
      <c r="O91" s="209"/>
      <c r="P91" s="209"/>
      <c r="Q91" s="209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209"/>
      <c r="M92" s="209"/>
      <c r="N92" s="209"/>
      <c r="O92" s="209"/>
      <c r="P92" s="209"/>
      <c r="Q92" s="209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209"/>
      <c r="M93" s="209"/>
      <c r="N93" s="209"/>
      <c r="O93" s="209"/>
      <c r="P93" s="209"/>
      <c r="Q93" s="209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209"/>
      <c r="M94" s="209"/>
      <c r="N94" s="209"/>
      <c r="O94" s="209"/>
      <c r="P94" s="209"/>
      <c r="Q94" s="209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209"/>
      <c r="M95" s="209"/>
      <c r="N95" s="209"/>
      <c r="O95" s="209"/>
      <c r="P95" s="209"/>
      <c r="Q95" s="209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18" t="str">
        <f>CONFIG!D$177</f>
        <v>Répartition des charges en %</v>
      </c>
      <c r="K97" s="196"/>
      <c r="L97" s="196">
        <f t="shared" ref="L97:P97" si="17">L$73</f>
        <v>2026</v>
      </c>
      <c r="M97" s="196">
        <f t="shared" si="17"/>
        <v>2027</v>
      </c>
      <c r="N97" s="196">
        <f t="shared" si="17"/>
        <v>2028</v>
      </c>
      <c r="O97" s="196">
        <f t="shared" si="17"/>
        <v>2029</v>
      </c>
      <c r="P97" s="196">
        <f t="shared" si="17"/>
        <v>2030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7" t="str">
        <f t="shared" ref="J98:J101" si="19">J86</f>
        <v>Achats de marchandises et de matières premières</v>
      </c>
      <c r="K98" s="30"/>
      <c r="L98" s="201">
        <f t="shared" ref="L98:P98" si="18">IFERROR(L86/L$14,0)</f>
        <v>0</v>
      </c>
      <c r="M98" s="201">
        <f t="shared" si="18"/>
        <v>0</v>
      </c>
      <c r="N98" s="201">
        <f t="shared" si="18"/>
        <v>0</v>
      </c>
      <c r="O98" s="201">
        <f t="shared" si="18"/>
        <v>0</v>
      </c>
      <c r="P98" s="201">
        <f t="shared" si="18"/>
        <v>0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7" t="str">
        <f t="shared" si="19"/>
        <v>Autres Achats et Charges Externes</v>
      </c>
      <c r="K99" s="30"/>
      <c r="L99" s="201">
        <f t="shared" ref="L99:P99" si="20">IFERROR(L87/L$14,0)</f>
        <v>0</v>
      </c>
      <c r="M99" s="201">
        <f t="shared" si="20"/>
        <v>0</v>
      </c>
      <c r="N99" s="201">
        <f t="shared" si="20"/>
        <v>0</v>
      </c>
      <c r="O99" s="201">
        <f t="shared" si="20"/>
        <v>0</v>
      </c>
      <c r="P99" s="201">
        <f t="shared" si="20"/>
        <v>0</v>
      </c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7" t="str">
        <f t="shared" si="19"/>
        <v>Salaires, Impôts et taxes</v>
      </c>
      <c r="K100" s="30"/>
      <c r="L100" s="201">
        <f t="shared" ref="L100:P100" si="21">IFERROR(L88/L$14,0)</f>
        <v>0</v>
      </c>
      <c r="M100" s="201">
        <f t="shared" si="21"/>
        <v>0</v>
      </c>
      <c r="N100" s="201">
        <f t="shared" si="21"/>
        <v>0</v>
      </c>
      <c r="O100" s="201">
        <f t="shared" si="21"/>
        <v>0</v>
      </c>
      <c r="P100" s="201">
        <f t="shared" si="21"/>
        <v>0</v>
      </c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210" t="str">
        <f t="shared" si="19"/>
        <v>Excédent Brut d'Exploitation</v>
      </c>
      <c r="K101" s="202"/>
      <c r="L101" s="211">
        <f>IFERROR(L89/CR!D$26,0)</f>
        <v>0</v>
      </c>
      <c r="M101" s="211">
        <f>IFERROR(M89/CR!E$26,0)</f>
        <v>0</v>
      </c>
      <c r="N101" s="211">
        <f>IFERROR(N89/CR!F$26,0)</f>
        <v>0</v>
      </c>
      <c r="O101" s="211">
        <f>IFERROR(O89/CR!G$26,0)</f>
        <v>0</v>
      </c>
      <c r="P101" s="211">
        <f>IFERROR(P89/CR!H$26,0)</f>
        <v>0</v>
      </c>
      <c r="Q101" s="30"/>
      <c r="R101" s="30"/>
      <c r="S101" s="30"/>
      <c r="T101" s="30"/>
      <c r="U101" s="181" t="str">
        <f t="shared" ref="U101:W101" si="22">U74</f>
        <v/>
      </c>
      <c r="V101" s="181" t="str">
        <f t="shared" si="22"/>
        <v/>
      </c>
      <c r="W101" s="181" t="str">
        <f t="shared" si="22"/>
        <v/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121"/>
      <c r="K102" s="30"/>
      <c r="L102" s="201"/>
      <c r="M102" s="201"/>
      <c r="N102" s="201"/>
      <c r="O102" s="201"/>
      <c r="P102" s="201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8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7"/>
      <c r="S107" s="7"/>
      <c r="T107" s="7"/>
      <c r="U107" s="7"/>
      <c r="V107" s="7"/>
      <c r="W107" s="7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18" t="str">
        <f>CONFIG!D$178</f>
        <v>Evolution de la masse salariale</v>
      </c>
      <c r="K109" s="177"/>
      <c r="L109" s="196">
        <f t="shared" ref="L109:P109" si="23">L97</f>
        <v>2026</v>
      </c>
      <c r="M109" s="196">
        <f t="shared" si="23"/>
        <v>2027</v>
      </c>
      <c r="N109" s="196">
        <f t="shared" si="23"/>
        <v>2028</v>
      </c>
      <c r="O109" s="196">
        <f t="shared" si="23"/>
        <v>2029</v>
      </c>
      <c r="P109" s="196">
        <f t="shared" si="23"/>
        <v>2030</v>
      </c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212" t="str">
        <f>CR!A62</f>
        <v>Commercial</v>
      </c>
      <c r="K110" s="30"/>
      <c r="L110" s="198">
        <f>CR!D62</f>
        <v>0</v>
      </c>
      <c r="M110" s="198">
        <f>CR!E62</f>
        <v>0</v>
      </c>
      <c r="N110" s="198">
        <f>CR!F62</f>
        <v>0</v>
      </c>
      <c r="O110" s="198">
        <f>CR!G62</f>
        <v>0</v>
      </c>
      <c r="P110" s="198">
        <f>CR!H62</f>
        <v>0</v>
      </c>
      <c r="Q110" s="209"/>
      <c r="R110" s="7" t="str">
        <f>CR!I62</f>
        <v/>
      </c>
      <c r="S110" s="7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212" t="str">
        <f>CR!A66</f>
        <v>Type Salarié 2</v>
      </c>
      <c r="K111" s="30"/>
      <c r="L111" s="198">
        <f>CR!D66</f>
        <v>0</v>
      </c>
      <c r="M111" s="198">
        <f>CR!E66</f>
        <v>0</v>
      </c>
      <c r="N111" s="198">
        <f>CR!F66</f>
        <v>0</v>
      </c>
      <c r="O111" s="198">
        <f>CR!G66</f>
        <v>0</v>
      </c>
      <c r="P111" s="198">
        <f>CR!H66</f>
        <v>0</v>
      </c>
      <c r="Q111" s="209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212" t="str">
        <f>CR!A70</f>
        <v>Type Salarié 3</v>
      </c>
      <c r="K112" s="30"/>
      <c r="L112" s="198">
        <f>CR!D70</f>
        <v>0</v>
      </c>
      <c r="M112" s="198">
        <f>CR!E70</f>
        <v>0</v>
      </c>
      <c r="N112" s="198">
        <f>CR!F70</f>
        <v>0</v>
      </c>
      <c r="O112" s="198">
        <f>CR!G70</f>
        <v>0</v>
      </c>
      <c r="P112" s="198">
        <f>CR!H70</f>
        <v>0</v>
      </c>
      <c r="Q112" s="209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212" t="str">
        <f>CR!A74</f>
        <v>Type Salarié 4</v>
      </c>
      <c r="K113" s="30"/>
      <c r="L113" s="198">
        <f>CR!D74</f>
        <v>0</v>
      </c>
      <c r="M113" s="198">
        <f>CR!E74</f>
        <v>0</v>
      </c>
      <c r="N113" s="198">
        <f>CR!F74</f>
        <v>0</v>
      </c>
      <c r="O113" s="198">
        <f>CR!G74</f>
        <v>0</v>
      </c>
      <c r="P113" s="198">
        <f>CR!H74</f>
        <v>0</v>
      </c>
      <c r="Q113" s="209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212" t="str">
        <f>CR!A78</f>
        <v>Type Salarié 5</v>
      </c>
      <c r="K114" s="30"/>
      <c r="L114" s="198">
        <f>CR!D78</f>
        <v>0</v>
      </c>
      <c r="M114" s="198">
        <f>CR!E78</f>
        <v>0</v>
      </c>
      <c r="N114" s="198">
        <f>CR!F78</f>
        <v>0</v>
      </c>
      <c r="O114" s="198">
        <f>CR!G78</f>
        <v>0</v>
      </c>
      <c r="P114" s="198">
        <f>CR!H78</f>
        <v>0</v>
      </c>
      <c r="Q114" s="209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212" t="str">
        <f>CR!A82</f>
        <v>Type Salarié 6</v>
      </c>
      <c r="K115" s="30"/>
      <c r="L115" s="198">
        <f>CR!D82</f>
        <v>0</v>
      </c>
      <c r="M115" s="198">
        <f>CR!E82</f>
        <v>0</v>
      </c>
      <c r="N115" s="198">
        <f>CR!F82</f>
        <v>0</v>
      </c>
      <c r="O115" s="198">
        <f>CR!G82</f>
        <v>0</v>
      </c>
      <c r="P115" s="198">
        <f>CR!H82</f>
        <v>0</v>
      </c>
      <c r="Q115" s="209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212" t="str">
        <f>CR!A86</f>
        <v>Type Salarié 7</v>
      </c>
      <c r="K116" s="30"/>
      <c r="L116" s="198">
        <f>CR!D86</f>
        <v>0</v>
      </c>
      <c r="M116" s="198">
        <f>CR!E86</f>
        <v>0</v>
      </c>
      <c r="N116" s="198">
        <f>CR!F86</f>
        <v>0</v>
      </c>
      <c r="O116" s="198">
        <f>CR!G86</f>
        <v>0</v>
      </c>
      <c r="P116" s="198">
        <f>CR!H86</f>
        <v>0</v>
      </c>
      <c r="Q116" s="209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212" t="str">
        <f>CR!A90</f>
        <v>Type Salarié 8</v>
      </c>
      <c r="K117" s="30"/>
      <c r="L117" s="198">
        <f>CR!D90</f>
        <v>0</v>
      </c>
      <c r="M117" s="198">
        <f>CR!E90</f>
        <v>0</v>
      </c>
      <c r="N117" s="198">
        <f>CR!F90</f>
        <v>0</v>
      </c>
      <c r="O117" s="198">
        <f>CR!G90</f>
        <v>0</v>
      </c>
      <c r="P117" s="198">
        <f>CR!H90</f>
        <v>0</v>
      </c>
      <c r="Q117" s="209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212" t="str">
        <f>CR!A94</f>
        <v>Type Salarié 9</v>
      </c>
      <c r="K118" s="30"/>
      <c r="L118" s="198">
        <f>CR!D94</f>
        <v>0</v>
      </c>
      <c r="M118" s="198">
        <f>CR!E94</f>
        <v>0</v>
      </c>
      <c r="N118" s="198">
        <f>CR!F94</f>
        <v>0</v>
      </c>
      <c r="O118" s="198">
        <f>CR!G94</f>
        <v>0</v>
      </c>
      <c r="P118" s="198">
        <f>CR!H94</f>
        <v>0</v>
      </c>
      <c r="Q118" s="209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212" t="str">
        <f>CR!A98</f>
        <v>Type Salarié 10</v>
      </c>
      <c r="K119" s="30"/>
      <c r="L119" s="198">
        <f>CR!D98</f>
        <v>0</v>
      </c>
      <c r="M119" s="198">
        <f>CR!E98</f>
        <v>0</v>
      </c>
      <c r="N119" s="198">
        <f>CR!F98</f>
        <v>0</v>
      </c>
      <c r="O119" s="198">
        <f>CR!G98</f>
        <v>0</v>
      </c>
      <c r="P119" s="198">
        <f>CR!H98</f>
        <v>0</v>
      </c>
      <c r="Q119" s="209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209"/>
      <c r="M120" s="209"/>
      <c r="N120" s="209"/>
      <c r="O120" s="209"/>
      <c r="P120" s="209"/>
      <c r="Q120" s="209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18" t="str">
        <f>CONFIG!D$179</f>
        <v>Recrutements</v>
      </c>
      <c r="K121" s="177"/>
      <c r="L121" s="196">
        <f t="shared" ref="L121:P121" si="24">L109</f>
        <v>2026</v>
      </c>
      <c r="M121" s="196">
        <f t="shared" si="24"/>
        <v>2027</v>
      </c>
      <c r="N121" s="196">
        <f t="shared" si="24"/>
        <v>2028</v>
      </c>
      <c r="O121" s="196">
        <f t="shared" si="24"/>
        <v>2029</v>
      </c>
      <c r="P121" s="196">
        <f t="shared" si="24"/>
        <v>2030</v>
      </c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212" t="str">
        <f t="shared" ref="J122:J131" si="25">J110</f>
        <v>Commercial</v>
      </c>
      <c r="K122" s="30"/>
      <c r="L122" s="198">
        <f>CR!D63-CR!C63</f>
        <v>0</v>
      </c>
      <c r="M122" s="198">
        <f>CR!E63-CR!D63</f>
        <v>0</v>
      </c>
      <c r="N122" s="198">
        <f>CR!F63-CR!E63</f>
        <v>0</v>
      </c>
      <c r="O122" s="198">
        <f>CR!G63-CR!F63</f>
        <v>0</v>
      </c>
      <c r="P122" s="198">
        <f>CR!H63-CR!G63</f>
        <v>0</v>
      </c>
      <c r="Q122" s="209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212" t="str">
        <f t="shared" si="25"/>
        <v>Type Salarié 2</v>
      </c>
      <c r="K123" s="30"/>
      <c r="L123" s="198">
        <f>CR!D67-CR!C67</f>
        <v>0</v>
      </c>
      <c r="M123" s="198">
        <f>CR!E67-CR!D67</f>
        <v>0</v>
      </c>
      <c r="N123" s="198">
        <f>CR!F67-CR!E67</f>
        <v>0</v>
      </c>
      <c r="O123" s="198">
        <f>CR!G67-CR!F67</f>
        <v>0</v>
      </c>
      <c r="P123" s="198">
        <f>CR!H67-CR!G67</f>
        <v>0</v>
      </c>
      <c r="Q123" s="209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212" t="str">
        <f t="shared" si="25"/>
        <v>Type Salarié 3</v>
      </c>
      <c r="K124" s="30"/>
      <c r="L124" s="198">
        <f>CR!D71-CR!C71</f>
        <v>0</v>
      </c>
      <c r="M124" s="198">
        <f>CR!E71-CR!D71</f>
        <v>0</v>
      </c>
      <c r="N124" s="198">
        <f>CR!F71-CR!E71</f>
        <v>0</v>
      </c>
      <c r="O124" s="198">
        <f>CR!G71-CR!F71</f>
        <v>0</v>
      </c>
      <c r="P124" s="198">
        <f>CR!H71-CR!G71</f>
        <v>0</v>
      </c>
      <c r="Q124" s="209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212" t="str">
        <f t="shared" si="25"/>
        <v>Type Salarié 4</v>
      </c>
      <c r="K125" s="30"/>
      <c r="L125" s="198">
        <f>CR!D75-CR!C75</f>
        <v>0</v>
      </c>
      <c r="M125" s="198">
        <f>CR!E75-CR!D75</f>
        <v>0</v>
      </c>
      <c r="N125" s="198">
        <f>CR!F75-CR!E75</f>
        <v>0</v>
      </c>
      <c r="O125" s="198">
        <f>CR!G75-CR!F75</f>
        <v>0</v>
      </c>
      <c r="P125" s="198">
        <f>CR!H75-CR!G75</f>
        <v>0</v>
      </c>
      <c r="Q125" s="209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212" t="str">
        <f t="shared" si="25"/>
        <v>Type Salarié 5</v>
      </c>
      <c r="K126" s="30"/>
      <c r="L126" s="198">
        <f>CR!D79-CR!C79</f>
        <v>0</v>
      </c>
      <c r="M126" s="198">
        <f>CR!E79-CR!D79</f>
        <v>0</v>
      </c>
      <c r="N126" s="198">
        <f>CR!F79-CR!E79</f>
        <v>0</v>
      </c>
      <c r="O126" s="198">
        <f>CR!G79-CR!F79</f>
        <v>0</v>
      </c>
      <c r="P126" s="198">
        <f>CR!H79-CR!G79</f>
        <v>0</v>
      </c>
      <c r="Q126" s="209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212" t="str">
        <f t="shared" si="25"/>
        <v>Type Salarié 6</v>
      </c>
      <c r="K127" s="30"/>
      <c r="L127" s="198">
        <f>CR!D83-CR!C83</f>
        <v>0</v>
      </c>
      <c r="M127" s="198">
        <f>CR!E83-CR!D83</f>
        <v>0</v>
      </c>
      <c r="N127" s="198">
        <f>CR!F83-CR!E83</f>
        <v>0</v>
      </c>
      <c r="O127" s="198">
        <f>CR!G83-CR!F83</f>
        <v>0</v>
      </c>
      <c r="P127" s="198">
        <f>CR!H83-CR!G83</f>
        <v>0</v>
      </c>
      <c r="Q127" s="209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212" t="str">
        <f t="shared" si="25"/>
        <v>Type Salarié 7</v>
      </c>
      <c r="K128" s="30"/>
      <c r="L128" s="198">
        <f>CR!D87-CR!C87</f>
        <v>0</v>
      </c>
      <c r="M128" s="198">
        <f>CR!E87-CR!D87</f>
        <v>0</v>
      </c>
      <c r="N128" s="198">
        <f>CR!F87-CR!E87</f>
        <v>0</v>
      </c>
      <c r="O128" s="198">
        <f>CR!G87-CR!F87</f>
        <v>0</v>
      </c>
      <c r="P128" s="198">
        <f>CR!H87-CR!G87</f>
        <v>0</v>
      </c>
      <c r="Q128" s="209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212" t="str">
        <f t="shared" si="25"/>
        <v>Type Salarié 8</v>
      </c>
      <c r="K129" s="30"/>
      <c r="L129" s="198">
        <f>CR!D91-CR!C91</f>
        <v>0</v>
      </c>
      <c r="M129" s="198">
        <f>CR!E91-CR!D91</f>
        <v>0</v>
      </c>
      <c r="N129" s="198">
        <f>CR!F91-CR!E91</f>
        <v>0</v>
      </c>
      <c r="O129" s="198">
        <f>CR!G91-CR!F91</f>
        <v>0</v>
      </c>
      <c r="P129" s="198">
        <f>CR!H91-CR!G91</f>
        <v>0</v>
      </c>
      <c r="Q129" s="209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212" t="str">
        <f t="shared" si="25"/>
        <v>Type Salarié 9</v>
      </c>
      <c r="K130" s="30"/>
      <c r="L130" s="198">
        <f>CR!D95-CR!C95</f>
        <v>0</v>
      </c>
      <c r="M130" s="198">
        <f>CR!E95-CR!D95</f>
        <v>0</v>
      </c>
      <c r="N130" s="198">
        <f>CR!F95-CR!E95</f>
        <v>0</v>
      </c>
      <c r="O130" s="198">
        <f>CR!G95-CR!F95</f>
        <v>0</v>
      </c>
      <c r="P130" s="198">
        <f>CR!H95-CR!G95</f>
        <v>0</v>
      </c>
      <c r="Q130" s="209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212" t="str">
        <f t="shared" si="25"/>
        <v>Type Salarié 10</v>
      </c>
      <c r="K131" s="30"/>
      <c r="L131" s="198">
        <f>CR!D99-CR!C99</f>
        <v>0</v>
      </c>
      <c r="M131" s="198">
        <f>CR!E99-CR!D99</f>
        <v>0</v>
      </c>
      <c r="N131" s="198">
        <f>CR!F99-CR!E99</f>
        <v>0</v>
      </c>
      <c r="O131" s="198">
        <f>CR!G99-CR!F99</f>
        <v>0</v>
      </c>
      <c r="P131" s="198">
        <f>CR!H99-CR!G99</f>
        <v>0</v>
      </c>
      <c r="Q131" s="209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18" t="str">
        <f>CONFIG!D$180</f>
        <v>Evolution EBE</v>
      </c>
      <c r="K133" s="177"/>
      <c r="L133" s="196">
        <f t="shared" ref="L133:P133" si="26">L121</f>
        <v>2026</v>
      </c>
      <c r="M133" s="196">
        <f t="shared" si="26"/>
        <v>2027</v>
      </c>
      <c r="N133" s="196">
        <f t="shared" si="26"/>
        <v>2028</v>
      </c>
      <c r="O133" s="196">
        <f t="shared" si="26"/>
        <v>2029</v>
      </c>
      <c r="P133" s="196">
        <f t="shared" si="26"/>
        <v>2030</v>
      </c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121" t="str">
        <f>CONFIG!D65</f>
        <v>Chiffre d'affaires</v>
      </c>
      <c r="K134" s="30"/>
      <c r="L134" s="198">
        <f t="array" ref="L134">INDEX(CR!$D$18:$H$18,1,MATCH(L$133,CR!$D$1:$H$1,0))</f>
        <v>0</v>
      </c>
      <c r="M134" s="198">
        <f t="array" ref="M134">INDEX(CR!$D$18:$H$18,1,MATCH(M$133,CR!$D$1:$H$1,0))</f>
        <v>0</v>
      </c>
      <c r="N134" s="198">
        <f t="array" ref="N134">INDEX(CR!$D$18:$H$18,1,MATCH(N$133,CR!$D$1:$H$1,0))</f>
        <v>0</v>
      </c>
      <c r="O134" s="198">
        <f t="array" ref="O134">INDEX(CR!$D$18:$H$18,1,MATCH(O$133,CR!$D$1:$H$1,0))</f>
        <v>0</v>
      </c>
      <c r="P134" s="198">
        <f t="array" ref="P134">INDEX(CR!$D$18:$H$18,1,MATCH(P$133,CR!$D$1:$H$1,0))</f>
        <v>0</v>
      </c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121" t="str">
        <f>CONFIG!D73</f>
        <v>% Marge Brute</v>
      </c>
      <c r="K135" s="30"/>
      <c r="L135" s="201" t="str">
        <f>CR!D39</f>
        <v>n.a</v>
      </c>
      <c r="M135" s="201" t="str">
        <f>CR!E39</f>
        <v>n.a</v>
      </c>
      <c r="N135" s="201" t="str">
        <f>CR!F39</f>
        <v>n.a</v>
      </c>
      <c r="O135" s="201" t="str">
        <f>CR!G39</f>
        <v>n.a</v>
      </c>
      <c r="P135" s="201" t="str">
        <f>CR!H39</f>
        <v>n.a</v>
      </c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121" t="str">
        <f>CONFIG!D74</f>
        <v>Autres Achats et Charges Externes</v>
      </c>
      <c r="K136" s="30"/>
      <c r="L136" s="198">
        <f t="array" ref="L136">index(CR!$D$45:$H$45,1,MATCH(L$133,CR!$D$1:$H$1,0))</f>
        <v>0</v>
      </c>
      <c r="M136" s="198">
        <f t="array" ref="M136">index(CR!$D$45:$H$45,1,MATCH(M$133,CR!$D$1:$H$1,0))</f>
        <v>0</v>
      </c>
      <c r="N136" s="198">
        <f t="array" ref="N136">index(CR!$D$45:$H$45,1,MATCH(N$133,CR!$D$1:$H$1,0))</f>
        <v>0</v>
      </c>
      <c r="O136" s="198">
        <f t="array" ref="O136">index(CR!$D$45:$H$45,1,MATCH(O$133,CR!$D$1:$H$1,0))</f>
        <v>0</v>
      </c>
      <c r="P136" s="198">
        <f t="array" ref="P136">index(CR!$D$45:$H$45,1,MATCH(P$133,CR!$D$1:$H$1,0))</f>
        <v>0</v>
      </c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121" t="str">
        <f>CONFIG!D75</f>
        <v>Masse Salariale</v>
      </c>
      <c r="K137" s="30"/>
      <c r="L137" s="198">
        <f t="array" ref="L137">index(CR!$D$61:$H$61,1,MATCH(L$133,CR!$D$1:$H$1,0))+index(CR!$D$103:$H$103,1,MATCH(L$133,CR!$D$1:$H$1,0))</f>
        <v>0</v>
      </c>
      <c r="M137" s="198">
        <f t="array" ref="M137">index(CR!$D$61:$H$61,1,MATCH(M$133,CR!$D$1:$H$1,0))+index(CR!$D$103:$H$103,1,MATCH(M$133,CR!$D$1:$H$1,0))</f>
        <v>0</v>
      </c>
      <c r="N137" s="198">
        <f t="array" ref="N137">index(CR!$D$61:$H$61,1,MATCH(N$133,CR!$D$1:$H$1,0))+index(CR!$D$103:$H$103,1,MATCH(N$133,CR!$D$1:$H$1,0))</f>
        <v>0</v>
      </c>
      <c r="O137" s="198">
        <f t="array" ref="O137">index(CR!$D$61:$H$61,1,MATCH(O$133,CR!$D$1:$H$1,0))+index(CR!$D$103:$H$103,1,MATCH(O$133,CR!$D$1:$H$1,0))</f>
        <v>0</v>
      </c>
      <c r="P137" s="198">
        <f t="array" ref="P137">index(CR!$D$61:$H$61,1,MATCH(P$133,CR!$D$1:$H$1,0))+index(CR!$D$103:$H$103,1,MATCH(P$133,CR!$D$1:$H$1,0))</f>
        <v>0</v>
      </c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196" t="s">
        <v>371</v>
      </c>
      <c r="K138" s="177"/>
      <c r="L138" s="196" t="s">
        <v>375</v>
      </c>
      <c r="M138" s="196" t="s">
        <v>374</v>
      </c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121" t="str">
        <f>CONFIG!D163&amp;" "&amp;L133</f>
        <v>EBE 2026</v>
      </c>
      <c r="K139" s="30"/>
      <c r="L139" s="198">
        <f t="array" ref="L139">index(CR!$D$105:$H$105,1,MATCH(L$133,CR!$D$1:$H$1,0))</f>
        <v>0</v>
      </c>
      <c r="M139" s="198"/>
      <c r="N139" s="7"/>
      <c r="O139" s="7"/>
      <c r="P139" s="7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121" t="str">
        <f>CONFIG!D164</f>
        <v>Effet Chiffre d'Affaires</v>
      </c>
      <c r="K140" s="30"/>
      <c r="L140" s="198">
        <f>IFERROR((N134-L134)*N135,0)</f>
        <v>0</v>
      </c>
      <c r="M140" s="198"/>
      <c r="N140" s="72"/>
      <c r="O140" s="72"/>
      <c r="P140" s="72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121" t="str">
        <f>CONFIG!D165</f>
        <v>Effet Marge</v>
      </c>
      <c r="K141" s="30"/>
      <c r="L141" s="198">
        <f>IFERROR((N135-L135)*L134,0)</f>
        <v>0</v>
      </c>
      <c r="M141" s="198"/>
      <c r="N141" s="7"/>
      <c r="O141" s="7"/>
      <c r="P141" s="7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121" t="str">
        <f>CONFIG!D166</f>
        <v>Effet AACE</v>
      </c>
      <c r="K142" s="30"/>
      <c r="L142" s="198">
        <f t="shared" ref="L142:L143" si="27">L136-N136</f>
        <v>0</v>
      </c>
      <c r="M142" s="198"/>
      <c r="N142" s="7"/>
      <c r="O142" s="7"/>
      <c r="P142" s="7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121" t="str">
        <f>CONFIG!D167</f>
        <v>Effet Masse salariale</v>
      </c>
      <c r="K143" s="30"/>
      <c r="L143" s="198">
        <f t="shared" si="27"/>
        <v>0</v>
      </c>
      <c r="M143" s="198"/>
      <c r="N143" s="7"/>
      <c r="O143" s="7"/>
      <c r="P143" s="7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121" t="str">
        <f>CONFIG!D163&amp;" "&amp;CR!F1</f>
        <v>EBE 2028</v>
      </c>
      <c r="K144" s="30"/>
      <c r="L144" s="198">
        <f>SUM(L139:L143)</f>
        <v>0</v>
      </c>
      <c r="M144" s="198">
        <f>L144-N21</f>
        <v>0</v>
      </c>
      <c r="N144" s="30"/>
      <c r="O144" s="7"/>
      <c r="P144" s="7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18" t="str">
        <f>CONFIG!D$181</f>
        <v>Evolution EBE par activité</v>
      </c>
      <c r="K146" s="205"/>
      <c r="L146" s="196">
        <f t="shared" ref="L146:P146" si="28">L133</f>
        <v>2026</v>
      </c>
      <c r="M146" s="196">
        <f t="shared" si="28"/>
        <v>2027</v>
      </c>
      <c r="N146" s="196">
        <f t="shared" si="28"/>
        <v>2028</v>
      </c>
      <c r="O146" s="196">
        <f t="shared" si="28"/>
        <v>2029</v>
      </c>
      <c r="P146" s="196">
        <f t="shared" si="28"/>
        <v>2030</v>
      </c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121" t="str">
        <f>CONFIG!D$72&amp;" "&amp;CR!A3</f>
        <v>Marge Brute Type de client 1</v>
      </c>
      <c r="K147" s="30"/>
      <c r="L147" s="198">
        <f>CR!D40*L38</f>
        <v>0</v>
      </c>
      <c r="M147" s="198">
        <f>CR!E40*M38</f>
        <v>0</v>
      </c>
      <c r="N147" s="198">
        <f>CR!F40*N38</f>
        <v>0</v>
      </c>
      <c r="O147" s="198">
        <f>CR!G40*O38</f>
        <v>0</v>
      </c>
      <c r="P147" s="198">
        <f>CR!H40*P38</f>
        <v>0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121" t="str">
        <f>CONFIG!D$72&amp;" "&amp;CR!A6</f>
        <v>Marge Brute Type de client 2</v>
      </c>
      <c r="K148" s="30"/>
      <c r="L148" s="198">
        <f>CR!D41*L39</f>
        <v>0</v>
      </c>
      <c r="M148" s="198">
        <f>CR!E41*M39</f>
        <v>0</v>
      </c>
      <c r="N148" s="198">
        <f>CR!F41*N39</f>
        <v>0</v>
      </c>
      <c r="O148" s="198">
        <f>CR!G41*O39</f>
        <v>0</v>
      </c>
      <c r="P148" s="198">
        <f>CR!H41*P39</f>
        <v>0</v>
      </c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121" t="str">
        <f>CONFIG!D$72&amp;" "&amp;CR!A9</f>
        <v>Marge Brute Activité 3</v>
      </c>
      <c r="K149" s="30"/>
      <c r="L149" s="198">
        <f>CR!D42*L40</f>
        <v>0</v>
      </c>
      <c r="M149" s="198">
        <f>CR!E42*M40</f>
        <v>0</v>
      </c>
      <c r="N149" s="198">
        <f>CR!F42*N40</f>
        <v>0</v>
      </c>
      <c r="O149" s="198">
        <f>CR!G42*O40</f>
        <v>0</v>
      </c>
      <c r="P149" s="198">
        <f>CR!H42*P40</f>
        <v>0</v>
      </c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121" t="str">
        <f>CONFIG!D$72&amp;" "&amp;CR!A12</f>
        <v>Marge Brute Activité 4</v>
      </c>
      <c r="K150" s="30"/>
      <c r="L150" s="198">
        <f>CR!D43*L41</f>
        <v>0</v>
      </c>
      <c r="M150" s="198">
        <f>CR!E43*M41</f>
        <v>0</v>
      </c>
      <c r="N150" s="198">
        <f>CR!F43*N41</f>
        <v>0</v>
      </c>
      <c r="O150" s="198">
        <f>CR!G43*O41</f>
        <v>0</v>
      </c>
      <c r="P150" s="198">
        <f>CR!H43*P41</f>
        <v>0</v>
      </c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121" t="str">
        <f>CONFIG!D$72&amp;" "&amp;CR!A15</f>
        <v>Marge Brute Activité 5</v>
      </c>
      <c r="K151" s="30"/>
      <c r="L151" s="198">
        <f>CR!D44*L42</f>
        <v>0</v>
      </c>
      <c r="M151" s="198">
        <f>CR!E44*M42</f>
        <v>0</v>
      </c>
      <c r="N151" s="198">
        <f>CR!F44*N42</f>
        <v>0</v>
      </c>
      <c r="O151" s="198">
        <f>CR!G44*O42</f>
        <v>0</v>
      </c>
      <c r="P151" s="198">
        <f>CR!H44*P42</f>
        <v>0</v>
      </c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196" t="s">
        <v>371</v>
      </c>
      <c r="K152" s="177"/>
      <c r="L152" s="196" t="s">
        <v>375</v>
      </c>
      <c r="M152" s="196" t="s">
        <v>374</v>
      </c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121" t="str">
        <f>J139</f>
        <v>EBE 2026</v>
      </c>
      <c r="K153" s="30"/>
      <c r="L153" s="198">
        <f>L139</f>
        <v>0</v>
      </c>
      <c r="M153" s="209"/>
      <c r="N153" s="209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121" t="str">
        <f>CONFIG!D$165&amp;" "&amp;CR!A3</f>
        <v>Effet Marge Type de client 1</v>
      </c>
      <c r="K154" s="30"/>
      <c r="L154" s="198">
        <f t="shared" ref="L154:L158" si="29">N147-L147</f>
        <v>0</v>
      </c>
      <c r="M154" s="209"/>
      <c r="N154" s="209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121" t="str">
        <f>CONFIG!D$165&amp;" "&amp;CR!A6</f>
        <v>Effet Marge Type de client 2</v>
      </c>
      <c r="K155" s="30"/>
      <c r="L155" s="198">
        <f t="shared" si="29"/>
        <v>0</v>
      </c>
      <c r="M155" s="209"/>
      <c r="N155" s="209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121" t="str">
        <f>CONFIG!D$165&amp;" "&amp;CR!A9</f>
        <v>Effet Marge Activité 3</v>
      </c>
      <c r="K156" s="30"/>
      <c r="L156" s="198">
        <f t="shared" si="29"/>
        <v>0</v>
      </c>
      <c r="M156" s="209"/>
      <c r="N156" s="209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121" t="str">
        <f>CONFIG!D$165&amp;" "&amp;CR!A12</f>
        <v>Effet Marge Activité 4</v>
      </c>
      <c r="K157" s="30"/>
      <c r="L157" s="198">
        <f t="shared" si="29"/>
        <v>0</v>
      </c>
      <c r="M157" s="209"/>
      <c r="N157" s="209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121" t="str">
        <f>CONFIG!D$165&amp;" "&amp;CR!A15</f>
        <v>Effet Marge Activité 5</v>
      </c>
      <c r="K158" s="30"/>
      <c r="L158" s="198">
        <f t="shared" si="29"/>
        <v>0</v>
      </c>
      <c r="M158" s="209"/>
      <c r="N158" s="209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121" t="str">
        <f>CONFIG!D$168</f>
        <v>Effet Coûts Fixes</v>
      </c>
      <c r="K159" s="30"/>
      <c r="L159" s="198">
        <f>L142+L143</f>
        <v>0</v>
      </c>
      <c r="M159" s="209"/>
      <c r="N159" s="209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121" t="str">
        <f>J144</f>
        <v>EBE 2028</v>
      </c>
      <c r="K160" s="30"/>
      <c r="L160" s="198">
        <f>SUM(L153:L159)</f>
        <v>0</v>
      </c>
      <c r="M160" s="198">
        <f>L160-CR!F105</f>
        <v>0</v>
      </c>
      <c r="N160" s="209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209"/>
      <c r="M161" s="209"/>
      <c r="N161" s="209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18" t="str">
        <f>CONFIG!D$182</f>
        <v>Besoins de financement</v>
      </c>
      <c r="K162" s="213"/>
      <c r="L162" s="214" t="str">
        <f>RIGHT(L$146,2)&amp;"-"&amp;RIGHT(M$146,2)</f>
        <v>26-27</v>
      </c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121" t="str">
        <f>CONFIG!D120</f>
        <v>Investissements</v>
      </c>
      <c r="K163" s="30"/>
      <c r="L163" s="198">
        <f>SUM('PLAN DE FIN'!C3:D3)</f>
        <v>0</v>
      </c>
      <c r="M163" s="209"/>
      <c r="N163" s="209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121" t="str">
        <f>CONFIG!D142</f>
        <v>Variation de BFR</v>
      </c>
      <c r="K164" s="30"/>
      <c r="L164" s="198">
        <f>SUM('PLAN DE FIN'!C6:D6)</f>
        <v>0</v>
      </c>
      <c r="M164" s="209"/>
      <c r="N164" s="209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121" t="str">
        <f>CONFIG!D169</f>
        <v>Recrutements non financés par le CA</v>
      </c>
      <c r="K165" s="30"/>
      <c r="L165" s="198">
        <f>IF(IFERROR(SUM(CR!D61:E61)/(SUM(CR!D129:E129)-SUM(CR!D26:E26)-SUM(CR!D19:E19))*SUM(CR!D129:E129),0)&gt;0,IFERROR(SUM(CR!D61:E61)/(SUM(CR!D129:E129)-SUM(CR!D26:E26)-SUM(CR!D19:E19))*SUM(CR!D129:E129),0),0)</f>
        <v>0</v>
      </c>
      <c r="M165" s="209"/>
      <c r="N165" s="209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121" t="str">
        <f>CONFIG!D170</f>
        <v>Autres dépenses non financées par le CA</v>
      </c>
      <c r="K166" s="30"/>
      <c r="L166" s="198">
        <f>IF(IFERROR(-SUM(CR!D129:E129)-L165+SUM('PLAN DE FIN'!C4:D5),0)&gt;0,IFERROR(-SUM(CR!D129:E129)-L165+SUM('PLAN DE FIN'!C4:D5),0),0)</f>
        <v>0</v>
      </c>
      <c r="M166" s="209"/>
      <c r="N166" s="209"/>
      <c r="O166" s="30"/>
      <c r="P166" s="30"/>
      <c r="Q166" s="30"/>
      <c r="R166" s="30"/>
      <c r="S166" s="30"/>
      <c r="T166" s="7"/>
      <c r="U166" s="7"/>
      <c r="V166" s="7"/>
      <c r="W166" s="7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209"/>
      <c r="M167" s="209"/>
      <c r="N167" s="209"/>
      <c r="O167" s="30"/>
      <c r="P167" s="30"/>
      <c r="Q167" s="30"/>
      <c r="R167" s="30"/>
      <c r="S167" s="30"/>
      <c r="T167" s="7"/>
      <c r="U167" s="7"/>
      <c r="V167" s="7"/>
      <c r="W167" s="7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209"/>
      <c r="M168" s="209"/>
      <c r="N168" s="209"/>
      <c r="O168" s="30"/>
      <c r="P168" s="30"/>
      <c r="Q168" s="30"/>
      <c r="R168" s="30"/>
      <c r="S168" s="30"/>
      <c r="T168" s="7"/>
      <c r="U168" s="7"/>
      <c r="V168" s="7"/>
      <c r="W168" s="7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7"/>
      <c r="U169" s="7"/>
      <c r="V169" s="7"/>
      <c r="W169" s="7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7"/>
      <c r="U170" s="7"/>
      <c r="V170" s="7"/>
      <c r="W170" s="7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18" t="str">
        <f>CONFIG!D$183</f>
        <v>Besoins de financement en %</v>
      </c>
      <c r="K171" s="213"/>
      <c r="L171" s="214" t="str">
        <f>RIGHT(L$146,2)&amp;"-"&amp;RIGHT(M$146,2)</f>
        <v>26-27</v>
      </c>
      <c r="M171" s="30"/>
      <c r="N171" s="30"/>
      <c r="O171" s="30"/>
      <c r="P171" s="30"/>
      <c r="Q171" s="30"/>
      <c r="R171" s="30"/>
      <c r="S171" s="30"/>
      <c r="T171" s="7"/>
      <c r="U171" s="7"/>
      <c r="V171" s="7"/>
      <c r="W171" s="7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121" t="str">
        <f t="shared" ref="J172:J175" si="30">J163</f>
        <v>Investissements</v>
      </c>
      <c r="K172" s="30"/>
      <c r="L172" s="201">
        <f t="shared" ref="L172:L175" si="31">IFERROR(L163/SUM($L$163:$L$166),0)</f>
        <v>0</v>
      </c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121" t="str">
        <f t="shared" si="30"/>
        <v>Variation de BFR</v>
      </c>
      <c r="K173" s="30"/>
      <c r="L173" s="201">
        <f t="shared" si="31"/>
        <v>0</v>
      </c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121" t="str">
        <f t="shared" si="30"/>
        <v>Recrutements non financés par le CA</v>
      </c>
      <c r="K174" s="30"/>
      <c r="L174" s="201">
        <f t="shared" si="31"/>
        <v>0</v>
      </c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121" t="str">
        <f t="shared" si="30"/>
        <v>Autres dépenses non financées par le CA</v>
      </c>
      <c r="K175" s="30"/>
      <c r="L175" s="201">
        <f t="shared" si="31"/>
        <v>0</v>
      </c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7"/>
      <c r="S177" s="184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 outlineLevelCol="1" outlineLevelRow="2"/>
  <cols>
    <col customWidth="1" min="1" max="1" width="45.0"/>
    <col collapsed="1" customWidth="1" min="2" max="2" width="3.0"/>
    <col customWidth="1" hidden="1" min="3" max="3" width="9.38" outlineLevel="1"/>
    <col customWidth="1" min="4" max="8" width="9.38"/>
    <col customWidth="1" min="9" max="9" width="3.25"/>
    <col collapsed="1" customWidth="1" min="10" max="10" width="7.5"/>
    <col customWidth="1" hidden="1" min="11" max="15" width="7.5" outlineLevel="1"/>
    <col customWidth="1" min="16" max="16" width="3.25"/>
    <col customWidth="1" min="17" max="76" width="9.13" outlineLevel="1"/>
  </cols>
  <sheetData>
    <row r="1">
      <c r="A1" s="1" t="str">
        <f>CONFIG!D59</f>
        <v>Compte de résultat prévisionnel</v>
      </c>
      <c r="B1" s="2"/>
      <c r="C1" s="4">
        <f>D1-1</f>
        <v>2025</v>
      </c>
      <c r="D1" s="5">
        <f>AB1</f>
        <v>2026</v>
      </c>
      <c r="E1" s="5">
        <f t="shared" ref="E1:H1" si="1">D1+1</f>
        <v>2027</v>
      </c>
      <c r="F1" s="5">
        <f t="shared" si="1"/>
        <v>2028</v>
      </c>
      <c r="G1" s="5">
        <f t="shared" si="1"/>
        <v>2029</v>
      </c>
      <c r="H1" s="5">
        <f t="shared" si="1"/>
        <v>2030</v>
      </c>
      <c r="I1" s="7"/>
      <c r="J1" s="4" t="str">
        <f>CONFIG!D60</f>
        <v>TCAM</v>
      </c>
      <c r="K1" s="5" t="str">
        <f>CONFIG!$D$61</f>
        <v>Croiss.</v>
      </c>
      <c r="L1" s="5" t="str">
        <f>CONFIG!$D$61</f>
        <v>Croiss.</v>
      </c>
      <c r="M1" s="5" t="str">
        <f>CONFIG!$D$61</f>
        <v>Croiss.</v>
      </c>
      <c r="N1" s="5" t="str">
        <f>CONFIG!$D$61</f>
        <v>Croiss.</v>
      </c>
      <c r="O1" s="5" t="str">
        <f>CONFIG!$D$61</f>
        <v>Croiss.</v>
      </c>
      <c r="P1" s="7"/>
      <c r="Q1" s="5">
        <f t="shared" ref="Q1:BX1" si="2">YEAR(Q2)</f>
        <v>2026</v>
      </c>
      <c r="R1" s="5">
        <f t="shared" si="2"/>
        <v>2026</v>
      </c>
      <c r="S1" s="5">
        <f t="shared" si="2"/>
        <v>2026</v>
      </c>
      <c r="T1" s="5">
        <f t="shared" si="2"/>
        <v>2026</v>
      </c>
      <c r="U1" s="5">
        <f t="shared" si="2"/>
        <v>2026</v>
      </c>
      <c r="V1" s="5">
        <f t="shared" si="2"/>
        <v>2026</v>
      </c>
      <c r="W1" s="5">
        <f t="shared" si="2"/>
        <v>2026</v>
      </c>
      <c r="X1" s="5">
        <f t="shared" si="2"/>
        <v>2026</v>
      </c>
      <c r="Y1" s="5">
        <f t="shared" si="2"/>
        <v>2026</v>
      </c>
      <c r="Z1" s="5">
        <f t="shared" si="2"/>
        <v>2026</v>
      </c>
      <c r="AA1" s="5">
        <f t="shared" si="2"/>
        <v>2026</v>
      </c>
      <c r="AB1" s="5">
        <f t="shared" si="2"/>
        <v>2026</v>
      </c>
      <c r="AC1" s="5">
        <f t="shared" si="2"/>
        <v>2027</v>
      </c>
      <c r="AD1" s="5">
        <f t="shared" si="2"/>
        <v>2027</v>
      </c>
      <c r="AE1" s="5">
        <f t="shared" si="2"/>
        <v>2027</v>
      </c>
      <c r="AF1" s="5">
        <f t="shared" si="2"/>
        <v>2027</v>
      </c>
      <c r="AG1" s="5">
        <f t="shared" si="2"/>
        <v>2027</v>
      </c>
      <c r="AH1" s="5">
        <f t="shared" si="2"/>
        <v>2027</v>
      </c>
      <c r="AI1" s="5">
        <f t="shared" si="2"/>
        <v>2027</v>
      </c>
      <c r="AJ1" s="5">
        <f t="shared" si="2"/>
        <v>2027</v>
      </c>
      <c r="AK1" s="5">
        <f t="shared" si="2"/>
        <v>2027</v>
      </c>
      <c r="AL1" s="5">
        <f t="shared" si="2"/>
        <v>2027</v>
      </c>
      <c r="AM1" s="5">
        <f t="shared" si="2"/>
        <v>2027</v>
      </c>
      <c r="AN1" s="5">
        <f t="shared" si="2"/>
        <v>2027</v>
      </c>
      <c r="AO1" s="5">
        <f t="shared" si="2"/>
        <v>2028</v>
      </c>
      <c r="AP1" s="5">
        <f t="shared" si="2"/>
        <v>2028</v>
      </c>
      <c r="AQ1" s="5">
        <f t="shared" si="2"/>
        <v>2028</v>
      </c>
      <c r="AR1" s="5">
        <f t="shared" si="2"/>
        <v>2028</v>
      </c>
      <c r="AS1" s="5">
        <f t="shared" si="2"/>
        <v>2028</v>
      </c>
      <c r="AT1" s="5">
        <f t="shared" si="2"/>
        <v>2028</v>
      </c>
      <c r="AU1" s="5">
        <f t="shared" si="2"/>
        <v>2028</v>
      </c>
      <c r="AV1" s="5">
        <f t="shared" si="2"/>
        <v>2028</v>
      </c>
      <c r="AW1" s="5">
        <f t="shared" si="2"/>
        <v>2028</v>
      </c>
      <c r="AX1" s="5">
        <f t="shared" si="2"/>
        <v>2028</v>
      </c>
      <c r="AY1" s="5">
        <f t="shared" si="2"/>
        <v>2028</v>
      </c>
      <c r="AZ1" s="5">
        <f t="shared" si="2"/>
        <v>2028</v>
      </c>
      <c r="BA1" s="5">
        <f t="shared" si="2"/>
        <v>2029</v>
      </c>
      <c r="BB1" s="5">
        <f t="shared" si="2"/>
        <v>2029</v>
      </c>
      <c r="BC1" s="5">
        <f t="shared" si="2"/>
        <v>2029</v>
      </c>
      <c r="BD1" s="5">
        <f t="shared" si="2"/>
        <v>2029</v>
      </c>
      <c r="BE1" s="5">
        <f t="shared" si="2"/>
        <v>2029</v>
      </c>
      <c r="BF1" s="5">
        <f t="shared" si="2"/>
        <v>2029</v>
      </c>
      <c r="BG1" s="5">
        <f t="shared" si="2"/>
        <v>2029</v>
      </c>
      <c r="BH1" s="5">
        <f t="shared" si="2"/>
        <v>2029</v>
      </c>
      <c r="BI1" s="5">
        <f t="shared" si="2"/>
        <v>2029</v>
      </c>
      <c r="BJ1" s="5">
        <f t="shared" si="2"/>
        <v>2029</v>
      </c>
      <c r="BK1" s="5">
        <f t="shared" si="2"/>
        <v>2029</v>
      </c>
      <c r="BL1" s="5">
        <f t="shared" si="2"/>
        <v>2029</v>
      </c>
      <c r="BM1" s="5">
        <f t="shared" si="2"/>
        <v>2030</v>
      </c>
      <c r="BN1" s="5">
        <f t="shared" si="2"/>
        <v>2030</v>
      </c>
      <c r="BO1" s="5">
        <f t="shared" si="2"/>
        <v>2030</v>
      </c>
      <c r="BP1" s="5">
        <f t="shared" si="2"/>
        <v>2030</v>
      </c>
      <c r="BQ1" s="5">
        <f t="shared" si="2"/>
        <v>2030</v>
      </c>
      <c r="BR1" s="5">
        <f t="shared" si="2"/>
        <v>2030</v>
      </c>
      <c r="BS1" s="5">
        <f t="shared" si="2"/>
        <v>2030</v>
      </c>
      <c r="BT1" s="5">
        <f t="shared" si="2"/>
        <v>2030</v>
      </c>
      <c r="BU1" s="5">
        <f t="shared" si="2"/>
        <v>2030</v>
      </c>
      <c r="BV1" s="5">
        <f t="shared" si="2"/>
        <v>2030</v>
      </c>
      <c r="BW1" s="5">
        <f t="shared" si="2"/>
        <v>2030</v>
      </c>
      <c r="BX1" s="5">
        <f t="shared" si="2"/>
        <v>2030</v>
      </c>
    </row>
    <row r="2">
      <c r="A2" s="6" t="s">
        <v>0</v>
      </c>
      <c r="B2" s="13"/>
      <c r="C2" s="14">
        <f>EDATE(D2,-12)</f>
        <v>46022</v>
      </c>
      <c r="D2" s="15">
        <f>EDATE(date(AB1,MONTH(AB2),1),1)-1</f>
        <v>46387</v>
      </c>
      <c r="E2" s="15">
        <f t="shared" ref="E2:H2" si="3">EDATE(D2,12)</f>
        <v>46752</v>
      </c>
      <c r="F2" s="15">
        <f t="shared" si="3"/>
        <v>47118</v>
      </c>
      <c r="G2" s="15">
        <f t="shared" si="3"/>
        <v>47483</v>
      </c>
      <c r="H2" s="15">
        <f t="shared" si="3"/>
        <v>47848</v>
      </c>
      <c r="I2" s="16"/>
      <c r="J2" s="14" t="str">
        <f>RIGHT(D1,2)&amp;"-"&amp;RIGHT(H1,2)</f>
        <v>26-30</v>
      </c>
      <c r="K2" s="15" t="str">
        <f t="shared" ref="K2:O2" si="4">RIGHT(C1,2)&amp;"-"&amp;RIGHT(D1,2)</f>
        <v>25-26</v>
      </c>
      <c r="L2" s="15" t="str">
        <f t="shared" si="4"/>
        <v>26-27</v>
      </c>
      <c r="M2" s="15" t="str">
        <f t="shared" si="4"/>
        <v>27-28</v>
      </c>
      <c r="N2" s="15" t="str">
        <f t="shared" si="4"/>
        <v>28-29</v>
      </c>
      <c r="O2" s="15" t="str">
        <f t="shared" si="4"/>
        <v>29-30</v>
      </c>
      <c r="P2" s="16"/>
      <c r="Q2" s="17">
        <f>DATE(CONFIG!C14,MOD(CONFIG!C13+1,12),1)</f>
        <v>46023</v>
      </c>
      <c r="R2" s="17">
        <f t="shared" ref="R2:BX2" si="5">EDATE(Q2,1)</f>
        <v>46054</v>
      </c>
      <c r="S2" s="17">
        <f t="shared" si="5"/>
        <v>46082</v>
      </c>
      <c r="T2" s="17">
        <f t="shared" si="5"/>
        <v>46113</v>
      </c>
      <c r="U2" s="17">
        <f t="shared" si="5"/>
        <v>46143</v>
      </c>
      <c r="V2" s="17">
        <f t="shared" si="5"/>
        <v>46174</v>
      </c>
      <c r="W2" s="17">
        <f t="shared" si="5"/>
        <v>46204</v>
      </c>
      <c r="X2" s="17">
        <f t="shared" si="5"/>
        <v>46235</v>
      </c>
      <c r="Y2" s="17">
        <f t="shared" si="5"/>
        <v>46266</v>
      </c>
      <c r="Z2" s="17">
        <f t="shared" si="5"/>
        <v>46296</v>
      </c>
      <c r="AA2" s="17">
        <f t="shared" si="5"/>
        <v>46327</v>
      </c>
      <c r="AB2" s="17">
        <f t="shared" si="5"/>
        <v>46357</v>
      </c>
      <c r="AC2" s="17">
        <f t="shared" si="5"/>
        <v>46388</v>
      </c>
      <c r="AD2" s="17">
        <f t="shared" si="5"/>
        <v>46419</v>
      </c>
      <c r="AE2" s="17">
        <f t="shared" si="5"/>
        <v>46447</v>
      </c>
      <c r="AF2" s="17">
        <f t="shared" si="5"/>
        <v>46478</v>
      </c>
      <c r="AG2" s="17">
        <f t="shared" si="5"/>
        <v>46508</v>
      </c>
      <c r="AH2" s="17">
        <f t="shared" si="5"/>
        <v>46539</v>
      </c>
      <c r="AI2" s="17">
        <f t="shared" si="5"/>
        <v>46569</v>
      </c>
      <c r="AJ2" s="17">
        <f t="shared" si="5"/>
        <v>46600</v>
      </c>
      <c r="AK2" s="17">
        <f t="shared" si="5"/>
        <v>46631</v>
      </c>
      <c r="AL2" s="17">
        <f t="shared" si="5"/>
        <v>46661</v>
      </c>
      <c r="AM2" s="17">
        <f t="shared" si="5"/>
        <v>46692</v>
      </c>
      <c r="AN2" s="17">
        <f t="shared" si="5"/>
        <v>46722</v>
      </c>
      <c r="AO2" s="17">
        <f t="shared" si="5"/>
        <v>46753</v>
      </c>
      <c r="AP2" s="17">
        <f t="shared" si="5"/>
        <v>46784</v>
      </c>
      <c r="AQ2" s="17">
        <f t="shared" si="5"/>
        <v>46813</v>
      </c>
      <c r="AR2" s="17">
        <f t="shared" si="5"/>
        <v>46844</v>
      </c>
      <c r="AS2" s="17">
        <f t="shared" si="5"/>
        <v>46874</v>
      </c>
      <c r="AT2" s="17">
        <f t="shared" si="5"/>
        <v>46905</v>
      </c>
      <c r="AU2" s="17">
        <f t="shared" si="5"/>
        <v>46935</v>
      </c>
      <c r="AV2" s="17">
        <f t="shared" si="5"/>
        <v>46966</v>
      </c>
      <c r="AW2" s="17">
        <f t="shared" si="5"/>
        <v>46997</v>
      </c>
      <c r="AX2" s="17">
        <f t="shared" si="5"/>
        <v>47027</v>
      </c>
      <c r="AY2" s="17">
        <f t="shared" si="5"/>
        <v>47058</v>
      </c>
      <c r="AZ2" s="17">
        <f t="shared" si="5"/>
        <v>47088</v>
      </c>
      <c r="BA2" s="17">
        <f t="shared" si="5"/>
        <v>47119</v>
      </c>
      <c r="BB2" s="17">
        <f t="shared" si="5"/>
        <v>47150</v>
      </c>
      <c r="BC2" s="17">
        <f t="shared" si="5"/>
        <v>47178</v>
      </c>
      <c r="BD2" s="17">
        <f t="shared" si="5"/>
        <v>47209</v>
      </c>
      <c r="BE2" s="17">
        <f t="shared" si="5"/>
        <v>47239</v>
      </c>
      <c r="BF2" s="17">
        <f t="shared" si="5"/>
        <v>47270</v>
      </c>
      <c r="BG2" s="17">
        <f t="shared" si="5"/>
        <v>47300</v>
      </c>
      <c r="BH2" s="17">
        <f t="shared" si="5"/>
        <v>47331</v>
      </c>
      <c r="BI2" s="17">
        <f t="shared" si="5"/>
        <v>47362</v>
      </c>
      <c r="BJ2" s="17">
        <f t="shared" si="5"/>
        <v>47392</v>
      </c>
      <c r="BK2" s="17">
        <f t="shared" si="5"/>
        <v>47423</v>
      </c>
      <c r="BL2" s="17">
        <f t="shared" si="5"/>
        <v>47453</v>
      </c>
      <c r="BM2" s="17">
        <f t="shared" si="5"/>
        <v>47484</v>
      </c>
      <c r="BN2" s="17">
        <f t="shared" si="5"/>
        <v>47515</v>
      </c>
      <c r="BO2" s="17">
        <f t="shared" si="5"/>
        <v>47543</v>
      </c>
      <c r="BP2" s="17">
        <f t="shared" si="5"/>
        <v>47574</v>
      </c>
      <c r="BQ2" s="17">
        <f t="shared" si="5"/>
        <v>47604</v>
      </c>
      <c r="BR2" s="17">
        <f t="shared" si="5"/>
        <v>47635</v>
      </c>
      <c r="BS2" s="17">
        <f t="shared" si="5"/>
        <v>47665</v>
      </c>
      <c r="BT2" s="17">
        <f t="shared" si="5"/>
        <v>47696</v>
      </c>
      <c r="BU2" s="17">
        <f t="shared" si="5"/>
        <v>47727</v>
      </c>
      <c r="BV2" s="17">
        <f t="shared" si="5"/>
        <v>47757</v>
      </c>
      <c r="BW2" s="17">
        <f t="shared" si="5"/>
        <v>47788</v>
      </c>
      <c r="BX2" s="17">
        <f t="shared" si="5"/>
        <v>47818</v>
      </c>
    </row>
    <row r="3" collapsed="1">
      <c r="A3" s="20" t="s">
        <v>1</v>
      </c>
      <c r="B3" s="9"/>
      <c r="C3" s="21"/>
      <c r="D3" s="22">
        <f t="shared" ref="D3:D4" si="8">SUM(Q3:AB3)</f>
        <v>0</v>
      </c>
      <c r="E3" s="22">
        <f t="shared" ref="E3:E4" si="9">SUM(AC3:AN3)</f>
        <v>0</v>
      </c>
      <c r="F3" s="22">
        <f t="shared" ref="F3:F4" si="10">SUM(AO3:AZ3)</f>
        <v>0</v>
      </c>
      <c r="G3" s="22">
        <f t="shared" ref="G3:G4" si="11">SUM(BA3:BL3)</f>
        <v>0</v>
      </c>
      <c r="H3" s="22">
        <f t="shared" ref="H3:H4" si="12">SUM(BM3:BX3)</f>
        <v>0</v>
      </c>
      <c r="I3" s="9"/>
      <c r="J3" s="24" t="str">
        <f t="shared" ref="J3:J124" si="13">IFERROR((H3/D3)^(1/4)-1,"-")</f>
        <v>-</v>
      </c>
      <c r="K3" s="24" t="str">
        <f t="shared" ref="K3:O3" si="6">IFERROR(D3/C3-1,"-")</f>
        <v>-</v>
      </c>
      <c r="L3" s="24" t="str">
        <f t="shared" si="6"/>
        <v>-</v>
      </c>
      <c r="M3" s="24" t="str">
        <f t="shared" si="6"/>
        <v>-</v>
      </c>
      <c r="N3" s="24" t="str">
        <f t="shared" si="6"/>
        <v>-</v>
      </c>
      <c r="O3" s="24" t="str">
        <f t="shared" si="6"/>
        <v>-</v>
      </c>
      <c r="P3" s="9"/>
      <c r="Q3" s="22">
        <f t="shared" ref="Q3:BX3" si="7">Q4*Q5</f>
        <v>0</v>
      </c>
      <c r="R3" s="22">
        <f t="shared" si="7"/>
        <v>0</v>
      </c>
      <c r="S3" s="22">
        <f t="shared" si="7"/>
        <v>0</v>
      </c>
      <c r="T3" s="22">
        <f t="shared" si="7"/>
        <v>0</v>
      </c>
      <c r="U3" s="22">
        <f t="shared" si="7"/>
        <v>0</v>
      </c>
      <c r="V3" s="22">
        <f t="shared" si="7"/>
        <v>0</v>
      </c>
      <c r="W3" s="22">
        <f t="shared" si="7"/>
        <v>0</v>
      </c>
      <c r="X3" s="22">
        <f t="shared" si="7"/>
        <v>0</v>
      </c>
      <c r="Y3" s="22">
        <f t="shared" si="7"/>
        <v>0</v>
      </c>
      <c r="Z3" s="22">
        <f t="shared" si="7"/>
        <v>0</v>
      </c>
      <c r="AA3" s="22">
        <f t="shared" si="7"/>
        <v>0</v>
      </c>
      <c r="AB3" s="22">
        <f t="shared" si="7"/>
        <v>0</v>
      </c>
      <c r="AC3" s="22">
        <f t="shared" si="7"/>
        <v>0</v>
      </c>
      <c r="AD3" s="22">
        <f t="shared" si="7"/>
        <v>0</v>
      </c>
      <c r="AE3" s="22">
        <f t="shared" si="7"/>
        <v>0</v>
      </c>
      <c r="AF3" s="22">
        <f t="shared" si="7"/>
        <v>0</v>
      </c>
      <c r="AG3" s="22">
        <f t="shared" si="7"/>
        <v>0</v>
      </c>
      <c r="AH3" s="22">
        <f t="shared" si="7"/>
        <v>0</v>
      </c>
      <c r="AI3" s="22">
        <f t="shared" si="7"/>
        <v>0</v>
      </c>
      <c r="AJ3" s="22">
        <f t="shared" si="7"/>
        <v>0</v>
      </c>
      <c r="AK3" s="22">
        <f t="shared" si="7"/>
        <v>0</v>
      </c>
      <c r="AL3" s="22">
        <f t="shared" si="7"/>
        <v>0</v>
      </c>
      <c r="AM3" s="22">
        <f t="shared" si="7"/>
        <v>0</v>
      </c>
      <c r="AN3" s="22">
        <f t="shared" si="7"/>
        <v>0</v>
      </c>
      <c r="AO3" s="22">
        <f t="shared" si="7"/>
        <v>0</v>
      </c>
      <c r="AP3" s="22">
        <f t="shared" si="7"/>
        <v>0</v>
      </c>
      <c r="AQ3" s="22">
        <f t="shared" si="7"/>
        <v>0</v>
      </c>
      <c r="AR3" s="22">
        <f t="shared" si="7"/>
        <v>0</v>
      </c>
      <c r="AS3" s="22">
        <f t="shared" si="7"/>
        <v>0</v>
      </c>
      <c r="AT3" s="22">
        <f t="shared" si="7"/>
        <v>0</v>
      </c>
      <c r="AU3" s="22">
        <f t="shared" si="7"/>
        <v>0</v>
      </c>
      <c r="AV3" s="22">
        <f t="shared" si="7"/>
        <v>0</v>
      </c>
      <c r="AW3" s="22">
        <f t="shared" si="7"/>
        <v>0</v>
      </c>
      <c r="AX3" s="22">
        <f t="shared" si="7"/>
        <v>0</v>
      </c>
      <c r="AY3" s="22">
        <f t="shared" si="7"/>
        <v>0</v>
      </c>
      <c r="AZ3" s="22">
        <f t="shared" si="7"/>
        <v>0</v>
      </c>
      <c r="BA3" s="22">
        <f t="shared" si="7"/>
        <v>0</v>
      </c>
      <c r="BB3" s="22">
        <f t="shared" si="7"/>
        <v>0</v>
      </c>
      <c r="BC3" s="22">
        <f t="shared" si="7"/>
        <v>0</v>
      </c>
      <c r="BD3" s="22">
        <f t="shared" si="7"/>
        <v>0</v>
      </c>
      <c r="BE3" s="22">
        <f t="shared" si="7"/>
        <v>0</v>
      </c>
      <c r="BF3" s="22">
        <f t="shared" si="7"/>
        <v>0</v>
      </c>
      <c r="BG3" s="22">
        <f t="shared" si="7"/>
        <v>0</v>
      </c>
      <c r="BH3" s="22">
        <f t="shared" si="7"/>
        <v>0</v>
      </c>
      <c r="BI3" s="22">
        <f t="shared" si="7"/>
        <v>0</v>
      </c>
      <c r="BJ3" s="22">
        <f t="shared" si="7"/>
        <v>0</v>
      </c>
      <c r="BK3" s="22">
        <f t="shared" si="7"/>
        <v>0</v>
      </c>
      <c r="BL3" s="22">
        <f t="shared" si="7"/>
        <v>0</v>
      </c>
      <c r="BM3" s="22">
        <f t="shared" si="7"/>
        <v>0</v>
      </c>
      <c r="BN3" s="22">
        <f t="shared" si="7"/>
        <v>0</v>
      </c>
      <c r="BO3" s="22">
        <f t="shared" si="7"/>
        <v>0</v>
      </c>
      <c r="BP3" s="22">
        <f t="shared" si="7"/>
        <v>0</v>
      </c>
      <c r="BQ3" s="22">
        <f t="shared" si="7"/>
        <v>0</v>
      </c>
      <c r="BR3" s="22">
        <f t="shared" si="7"/>
        <v>0</v>
      </c>
      <c r="BS3" s="22">
        <f t="shared" si="7"/>
        <v>0</v>
      </c>
      <c r="BT3" s="22">
        <f t="shared" si="7"/>
        <v>0</v>
      </c>
      <c r="BU3" s="22">
        <f t="shared" si="7"/>
        <v>0</v>
      </c>
      <c r="BV3" s="22">
        <f t="shared" si="7"/>
        <v>0</v>
      </c>
      <c r="BW3" s="22">
        <f t="shared" si="7"/>
        <v>0</v>
      </c>
      <c r="BX3" s="22">
        <f t="shared" si="7"/>
        <v>0</v>
      </c>
    </row>
    <row r="4" hidden="1" outlineLevel="1">
      <c r="A4" s="28" t="s">
        <v>2</v>
      </c>
      <c r="B4" s="30"/>
      <c r="C4" s="23"/>
      <c r="D4" s="10">
        <f t="shared" si="8"/>
        <v>0</v>
      </c>
      <c r="E4" s="10">
        <f t="shared" si="9"/>
        <v>0</v>
      </c>
      <c r="F4" s="10">
        <f t="shared" si="10"/>
        <v>0</v>
      </c>
      <c r="G4" s="10">
        <f t="shared" si="11"/>
        <v>0</v>
      </c>
      <c r="H4" s="10">
        <f t="shared" si="12"/>
        <v>0</v>
      </c>
      <c r="I4" s="30"/>
      <c r="J4" s="33" t="str">
        <f t="shared" si="13"/>
        <v>-</v>
      </c>
      <c r="K4" s="33" t="str">
        <f t="shared" ref="K4:O4" si="14">IFERROR(D4/C4-1,"-")</f>
        <v>-</v>
      </c>
      <c r="L4" s="33" t="str">
        <f t="shared" si="14"/>
        <v>-</v>
      </c>
      <c r="M4" s="33" t="str">
        <f t="shared" si="14"/>
        <v>-</v>
      </c>
      <c r="N4" s="33" t="str">
        <f t="shared" si="14"/>
        <v>-</v>
      </c>
      <c r="O4" s="33" t="str">
        <f t="shared" si="14"/>
        <v>-</v>
      </c>
      <c r="P4" s="30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</row>
    <row r="5" hidden="1" outlineLevel="1">
      <c r="A5" s="36" t="str">
        <f>CONFIG!$D$64</f>
        <v>Prix unitaire</v>
      </c>
      <c r="B5" s="30"/>
      <c r="C5" s="23"/>
      <c r="D5" s="23">
        <f>IFERROR(SUMPRODUCT(Q4:AB4,Q5:AB5)/D4,0)</f>
        <v>0</v>
      </c>
      <c r="E5" s="23">
        <f>IFERROR(SUMPRODUCT(AC4:AN4,AC5:AN5)/E4,0)</f>
        <v>0</v>
      </c>
      <c r="F5" s="23">
        <f>IFERROR(SUMPRODUCT(AO4:AZ4,AO5:AZ5)/F4,0)</f>
        <v>0</v>
      </c>
      <c r="G5" s="23">
        <f>IFERROR(SUMPRODUCT(BA4:BL4,BA5:BL5)/G4,0)</f>
        <v>0</v>
      </c>
      <c r="H5" s="23">
        <f>IFERROR(SUMPRODUCT(BM4:BX4,BM5:BX5)/H4,0)</f>
        <v>0</v>
      </c>
      <c r="I5" s="30"/>
      <c r="J5" s="33" t="str">
        <f t="shared" si="13"/>
        <v>-</v>
      </c>
      <c r="K5" s="33" t="str">
        <f t="shared" ref="K5:O5" si="15">IFERROR(D5/C5-1,"-")</f>
        <v>-</v>
      </c>
      <c r="L5" s="33" t="str">
        <f t="shared" si="15"/>
        <v>-</v>
      </c>
      <c r="M5" s="33" t="str">
        <f t="shared" si="15"/>
        <v>-</v>
      </c>
      <c r="N5" s="33" t="str">
        <f t="shared" si="15"/>
        <v>-</v>
      </c>
      <c r="O5" s="33" t="str">
        <f t="shared" si="15"/>
        <v>-</v>
      </c>
      <c r="P5" s="30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</row>
    <row r="6" collapsed="1">
      <c r="A6" s="20" t="s">
        <v>3</v>
      </c>
      <c r="B6" s="9"/>
      <c r="C6" s="21"/>
      <c r="D6" s="22">
        <f t="shared" ref="D6:D7" si="18">SUM(Q6:AB6)</f>
        <v>0</v>
      </c>
      <c r="E6" s="22">
        <f t="shared" ref="E6:E7" si="19">SUM(AC6:AN6)</f>
        <v>0</v>
      </c>
      <c r="F6" s="22">
        <f t="shared" ref="F6:F7" si="20">SUM(AO6:AZ6)</f>
        <v>0</v>
      </c>
      <c r="G6" s="22">
        <f t="shared" ref="G6:G7" si="21">SUM(BA6:BL6)</f>
        <v>0</v>
      </c>
      <c r="H6" s="22">
        <f t="shared" ref="H6:H7" si="22">SUM(BM6:BX6)</f>
        <v>0</v>
      </c>
      <c r="I6" s="9"/>
      <c r="J6" s="24" t="str">
        <f t="shared" si="13"/>
        <v>-</v>
      </c>
      <c r="K6" s="24" t="str">
        <f t="shared" ref="K6:O6" si="16">IFERROR(D6/C6-1,"-")</f>
        <v>-</v>
      </c>
      <c r="L6" s="24" t="str">
        <f t="shared" si="16"/>
        <v>-</v>
      </c>
      <c r="M6" s="24" t="str">
        <f t="shared" si="16"/>
        <v>-</v>
      </c>
      <c r="N6" s="24" t="str">
        <f t="shared" si="16"/>
        <v>-</v>
      </c>
      <c r="O6" s="24" t="str">
        <f t="shared" si="16"/>
        <v>-</v>
      </c>
      <c r="P6" s="9"/>
      <c r="Q6" s="22">
        <f t="shared" ref="Q6:BX6" si="17">Q7*Q8</f>
        <v>0</v>
      </c>
      <c r="R6" s="22">
        <f t="shared" si="17"/>
        <v>0</v>
      </c>
      <c r="S6" s="22">
        <f t="shared" si="17"/>
        <v>0</v>
      </c>
      <c r="T6" s="22">
        <f t="shared" si="17"/>
        <v>0</v>
      </c>
      <c r="U6" s="22">
        <f t="shared" si="17"/>
        <v>0</v>
      </c>
      <c r="V6" s="22">
        <f t="shared" si="17"/>
        <v>0</v>
      </c>
      <c r="W6" s="22">
        <f t="shared" si="17"/>
        <v>0</v>
      </c>
      <c r="X6" s="22">
        <f t="shared" si="17"/>
        <v>0</v>
      </c>
      <c r="Y6" s="22">
        <f t="shared" si="17"/>
        <v>0</v>
      </c>
      <c r="Z6" s="22">
        <f t="shared" si="17"/>
        <v>0</v>
      </c>
      <c r="AA6" s="22">
        <f t="shared" si="17"/>
        <v>0</v>
      </c>
      <c r="AB6" s="22">
        <f t="shared" si="17"/>
        <v>0</v>
      </c>
      <c r="AC6" s="22">
        <f t="shared" si="17"/>
        <v>0</v>
      </c>
      <c r="AD6" s="22">
        <f t="shared" si="17"/>
        <v>0</v>
      </c>
      <c r="AE6" s="22">
        <f t="shared" si="17"/>
        <v>0</v>
      </c>
      <c r="AF6" s="22">
        <f t="shared" si="17"/>
        <v>0</v>
      </c>
      <c r="AG6" s="22">
        <f t="shared" si="17"/>
        <v>0</v>
      </c>
      <c r="AH6" s="22">
        <f t="shared" si="17"/>
        <v>0</v>
      </c>
      <c r="AI6" s="22">
        <f t="shared" si="17"/>
        <v>0</v>
      </c>
      <c r="AJ6" s="22">
        <f t="shared" si="17"/>
        <v>0</v>
      </c>
      <c r="AK6" s="22">
        <f t="shared" si="17"/>
        <v>0</v>
      </c>
      <c r="AL6" s="22">
        <f t="shared" si="17"/>
        <v>0</v>
      </c>
      <c r="AM6" s="22">
        <f t="shared" si="17"/>
        <v>0</v>
      </c>
      <c r="AN6" s="22">
        <f t="shared" si="17"/>
        <v>0</v>
      </c>
      <c r="AO6" s="22">
        <f t="shared" si="17"/>
        <v>0</v>
      </c>
      <c r="AP6" s="22">
        <f t="shared" si="17"/>
        <v>0</v>
      </c>
      <c r="AQ6" s="22">
        <f t="shared" si="17"/>
        <v>0</v>
      </c>
      <c r="AR6" s="22">
        <f t="shared" si="17"/>
        <v>0</v>
      </c>
      <c r="AS6" s="22">
        <f t="shared" si="17"/>
        <v>0</v>
      </c>
      <c r="AT6" s="22">
        <f t="shared" si="17"/>
        <v>0</v>
      </c>
      <c r="AU6" s="22">
        <f t="shared" si="17"/>
        <v>0</v>
      </c>
      <c r="AV6" s="22">
        <f t="shared" si="17"/>
        <v>0</v>
      </c>
      <c r="AW6" s="22">
        <f t="shared" si="17"/>
        <v>0</v>
      </c>
      <c r="AX6" s="22">
        <f t="shared" si="17"/>
        <v>0</v>
      </c>
      <c r="AY6" s="22">
        <f t="shared" si="17"/>
        <v>0</v>
      </c>
      <c r="AZ6" s="22">
        <f t="shared" si="17"/>
        <v>0</v>
      </c>
      <c r="BA6" s="22">
        <f t="shared" si="17"/>
        <v>0</v>
      </c>
      <c r="BB6" s="22">
        <f t="shared" si="17"/>
        <v>0</v>
      </c>
      <c r="BC6" s="22">
        <f t="shared" si="17"/>
        <v>0</v>
      </c>
      <c r="BD6" s="22">
        <f t="shared" si="17"/>
        <v>0</v>
      </c>
      <c r="BE6" s="22">
        <f t="shared" si="17"/>
        <v>0</v>
      </c>
      <c r="BF6" s="22">
        <f t="shared" si="17"/>
        <v>0</v>
      </c>
      <c r="BG6" s="22">
        <f t="shared" si="17"/>
        <v>0</v>
      </c>
      <c r="BH6" s="22">
        <f t="shared" si="17"/>
        <v>0</v>
      </c>
      <c r="BI6" s="22">
        <f t="shared" si="17"/>
        <v>0</v>
      </c>
      <c r="BJ6" s="22">
        <f t="shared" si="17"/>
        <v>0</v>
      </c>
      <c r="BK6" s="22">
        <f t="shared" si="17"/>
        <v>0</v>
      </c>
      <c r="BL6" s="22">
        <f t="shared" si="17"/>
        <v>0</v>
      </c>
      <c r="BM6" s="22">
        <f t="shared" si="17"/>
        <v>0</v>
      </c>
      <c r="BN6" s="22">
        <f t="shared" si="17"/>
        <v>0</v>
      </c>
      <c r="BO6" s="22">
        <f t="shared" si="17"/>
        <v>0</v>
      </c>
      <c r="BP6" s="22">
        <f t="shared" si="17"/>
        <v>0</v>
      </c>
      <c r="BQ6" s="22">
        <f t="shared" si="17"/>
        <v>0</v>
      </c>
      <c r="BR6" s="22">
        <f t="shared" si="17"/>
        <v>0</v>
      </c>
      <c r="BS6" s="22">
        <f t="shared" si="17"/>
        <v>0</v>
      </c>
      <c r="BT6" s="22">
        <f t="shared" si="17"/>
        <v>0</v>
      </c>
      <c r="BU6" s="22">
        <f t="shared" si="17"/>
        <v>0</v>
      </c>
      <c r="BV6" s="22">
        <f t="shared" si="17"/>
        <v>0</v>
      </c>
      <c r="BW6" s="22">
        <f t="shared" si="17"/>
        <v>0</v>
      </c>
      <c r="BX6" s="22">
        <f t="shared" si="17"/>
        <v>0</v>
      </c>
    </row>
    <row r="7" hidden="1" outlineLevel="1">
      <c r="A7" s="36" t="str">
        <f>CONFIG!$D$63</f>
        <v>Volume</v>
      </c>
      <c r="B7" s="30"/>
      <c r="C7" s="23"/>
      <c r="D7" s="10">
        <f t="shared" si="18"/>
        <v>0</v>
      </c>
      <c r="E7" s="10">
        <f t="shared" si="19"/>
        <v>0</v>
      </c>
      <c r="F7" s="10">
        <f t="shared" si="20"/>
        <v>0</v>
      </c>
      <c r="G7" s="10">
        <f t="shared" si="21"/>
        <v>0</v>
      </c>
      <c r="H7" s="10">
        <f t="shared" si="22"/>
        <v>0</v>
      </c>
      <c r="I7" s="30"/>
      <c r="J7" s="33" t="str">
        <f t="shared" si="13"/>
        <v>-</v>
      </c>
      <c r="K7" s="33" t="str">
        <f t="shared" ref="K7:O7" si="23">IFERROR(D7/C7-1,"-")</f>
        <v>-</v>
      </c>
      <c r="L7" s="33" t="str">
        <f t="shared" si="23"/>
        <v>-</v>
      </c>
      <c r="M7" s="33" t="str">
        <f t="shared" si="23"/>
        <v>-</v>
      </c>
      <c r="N7" s="33" t="str">
        <f t="shared" si="23"/>
        <v>-</v>
      </c>
      <c r="O7" s="33" t="str">
        <f t="shared" si="23"/>
        <v>-</v>
      </c>
      <c r="P7" s="30"/>
      <c r="Q7" s="34">
        <v>0.0</v>
      </c>
      <c r="R7" s="34">
        <v>0.0</v>
      </c>
      <c r="S7" s="34">
        <v>0.0</v>
      </c>
      <c r="T7" s="34">
        <v>0.0</v>
      </c>
      <c r="U7" s="34">
        <v>0.0</v>
      </c>
      <c r="V7" s="34">
        <v>0.0</v>
      </c>
      <c r="W7" s="34">
        <v>0.0</v>
      </c>
      <c r="X7" s="34">
        <v>0.0</v>
      </c>
      <c r="Y7" s="34">
        <v>0.0</v>
      </c>
      <c r="Z7" s="34">
        <v>0.0</v>
      </c>
      <c r="AA7" s="34">
        <v>0.0</v>
      </c>
      <c r="AB7" s="34">
        <v>0.0</v>
      </c>
      <c r="AC7" s="34">
        <v>0.0</v>
      </c>
      <c r="AD7" s="34">
        <v>0.0</v>
      </c>
      <c r="AE7" s="34">
        <v>0.0</v>
      </c>
      <c r="AF7" s="34">
        <v>0.0</v>
      </c>
      <c r="AG7" s="34">
        <v>0.0</v>
      </c>
      <c r="AH7" s="34">
        <v>0.0</v>
      </c>
      <c r="AI7" s="34">
        <v>0.0</v>
      </c>
      <c r="AJ7" s="34">
        <v>0.0</v>
      </c>
      <c r="AK7" s="34">
        <v>0.0</v>
      </c>
      <c r="AL7" s="34">
        <v>0.0</v>
      </c>
      <c r="AM7" s="34">
        <v>0.0</v>
      </c>
      <c r="AN7" s="34">
        <v>0.0</v>
      </c>
      <c r="AO7" s="34">
        <v>0.0</v>
      </c>
      <c r="AP7" s="34">
        <v>0.0</v>
      </c>
      <c r="AQ7" s="34">
        <v>0.0</v>
      </c>
      <c r="AR7" s="34">
        <v>0.0</v>
      </c>
      <c r="AS7" s="34">
        <v>0.0</v>
      </c>
      <c r="AT7" s="34">
        <v>0.0</v>
      </c>
      <c r="AU7" s="34">
        <v>0.0</v>
      </c>
      <c r="AV7" s="34">
        <v>0.0</v>
      </c>
      <c r="AW7" s="34">
        <v>0.0</v>
      </c>
      <c r="AX7" s="34">
        <v>0.0</v>
      </c>
      <c r="AY7" s="34">
        <v>0.0</v>
      </c>
      <c r="AZ7" s="34">
        <v>0.0</v>
      </c>
      <c r="BA7" s="34">
        <v>0.0</v>
      </c>
      <c r="BB7" s="34">
        <v>0.0</v>
      </c>
      <c r="BC7" s="34">
        <v>0.0</v>
      </c>
      <c r="BD7" s="34">
        <v>0.0</v>
      </c>
      <c r="BE7" s="34">
        <v>0.0</v>
      </c>
      <c r="BF7" s="34">
        <v>0.0</v>
      </c>
      <c r="BG7" s="34">
        <v>0.0</v>
      </c>
      <c r="BH7" s="34">
        <v>0.0</v>
      </c>
      <c r="BI7" s="34">
        <v>0.0</v>
      </c>
      <c r="BJ7" s="34">
        <v>0.0</v>
      </c>
      <c r="BK7" s="34">
        <v>0.0</v>
      </c>
      <c r="BL7" s="34">
        <v>0.0</v>
      </c>
      <c r="BM7" s="34">
        <v>0.0</v>
      </c>
      <c r="BN7" s="34">
        <v>0.0</v>
      </c>
      <c r="BO7" s="34">
        <v>0.0</v>
      </c>
      <c r="BP7" s="34">
        <v>0.0</v>
      </c>
      <c r="BQ7" s="34">
        <v>0.0</v>
      </c>
      <c r="BR7" s="34">
        <v>0.0</v>
      </c>
      <c r="BS7" s="34">
        <v>0.0</v>
      </c>
      <c r="BT7" s="34">
        <v>0.0</v>
      </c>
      <c r="BU7" s="34">
        <v>0.0</v>
      </c>
      <c r="BV7" s="34">
        <v>0.0</v>
      </c>
      <c r="BW7" s="34">
        <v>0.0</v>
      </c>
      <c r="BX7" s="34">
        <v>0.0</v>
      </c>
    </row>
    <row r="8" hidden="1" outlineLevel="1">
      <c r="A8" s="36" t="str">
        <f>CONFIG!$D$64</f>
        <v>Prix unitaire</v>
      </c>
      <c r="B8" s="30"/>
      <c r="C8" s="23"/>
      <c r="D8" s="23">
        <f>IFERROR(SUMPRODUCT(Q7:AB7,Q8:AB8)/D7,0)</f>
        <v>0</v>
      </c>
      <c r="E8" s="23">
        <f>IFERROR(SUMPRODUCT(AC7:AN7,AC8:AN8)/E7,0)</f>
        <v>0</v>
      </c>
      <c r="F8" s="23">
        <f>IFERROR(SUMPRODUCT(AO7:AZ7,AO8:AZ8)/F7,0)</f>
        <v>0</v>
      </c>
      <c r="G8" s="23">
        <f>IFERROR(SUMPRODUCT(BA7:BL7,BA8:BL8)/G7,0)</f>
        <v>0</v>
      </c>
      <c r="H8" s="23">
        <f>IFERROR(SUMPRODUCT(BM7:BX7,BM8:BX8)/H7,0)</f>
        <v>0</v>
      </c>
      <c r="I8" s="30"/>
      <c r="J8" s="33" t="str">
        <f t="shared" si="13"/>
        <v>-</v>
      </c>
      <c r="K8" s="33" t="str">
        <f t="shared" ref="K8:O8" si="24">IFERROR(D8/C8-1,"-")</f>
        <v>-</v>
      </c>
      <c r="L8" s="33" t="str">
        <f t="shared" si="24"/>
        <v>-</v>
      </c>
      <c r="M8" s="33" t="str">
        <f t="shared" si="24"/>
        <v>-</v>
      </c>
      <c r="N8" s="33" t="str">
        <f t="shared" si="24"/>
        <v>-</v>
      </c>
      <c r="O8" s="33" t="str">
        <f t="shared" si="24"/>
        <v>-</v>
      </c>
      <c r="P8" s="30"/>
      <c r="Q8" s="34">
        <v>0.0</v>
      </c>
      <c r="R8" s="34">
        <v>0.0</v>
      </c>
      <c r="S8" s="34">
        <v>0.0</v>
      </c>
      <c r="T8" s="34">
        <v>0.0</v>
      </c>
      <c r="U8" s="34">
        <v>0.0</v>
      </c>
      <c r="V8" s="34">
        <v>0.0</v>
      </c>
      <c r="W8" s="34">
        <v>0.0</v>
      </c>
      <c r="X8" s="34">
        <v>0.0</v>
      </c>
      <c r="Y8" s="34">
        <v>0.0</v>
      </c>
      <c r="Z8" s="34">
        <v>0.0</v>
      </c>
      <c r="AA8" s="34">
        <v>0.0</v>
      </c>
      <c r="AB8" s="34">
        <v>0.0</v>
      </c>
      <c r="AC8" s="34">
        <v>0.0</v>
      </c>
      <c r="AD8" s="34">
        <v>0.0</v>
      </c>
      <c r="AE8" s="34">
        <v>0.0</v>
      </c>
      <c r="AF8" s="34">
        <v>0.0</v>
      </c>
      <c r="AG8" s="34">
        <v>0.0</v>
      </c>
      <c r="AH8" s="34">
        <v>0.0</v>
      </c>
      <c r="AI8" s="34">
        <v>0.0</v>
      </c>
      <c r="AJ8" s="34">
        <v>0.0</v>
      </c>
      <c r="AK8" s="34">
        <v>0.0</v>
      </c>
      <c r="AL8" s="34">
        <v>0.0</v>
      </c>
      <c r="AM8" s="34">
        <v>0.0</v>
      </c>
      <c r="AN8" s="34">
        <v>0.0</v>
      </c>
      <c r="AO8" s="34">
        <v>0.0</v>
      </c>
      <c r="AP8" s="34">
        <v>0.0</v>
      </c>
      <c r="AQ8" s="34">
        <v>0.0</v>
      </c>
      <c r="AR8" s="34">
        <v>0.0</v>
      </c>
      <c r="AS8" s="34">
        <v>0.0</v>
      </c>
      <c r="AT8" s="34">
        <v>0.0</v>
      </c>
      <c r="AU8" s="34">
        <v>0.0</v>
      </c>
      <c r="AV8" s="34">
        <v>0.0</v>
      </c>
      <c r="AW8" s="34">
        <v>0.0</v>
      </c>
      <c r="AX8" s="34">
        <v>0.0</v>
      </c>
      <c r="AY8" s="34">
        <v>0.0</v>
      </c>
      <c r="AZ8" s="34">
        <v>0.0</v>
      </c>
      <c r="BA8" s="34">
        <v>0.0</v>
      </c>
      <c r="BB8" s="34">
        <v>0.0</v>
      </c>
      <c r="BC8" s="34">
        <v>0.0</v>
      </c>
      <c r="BD8" s="34">
        <v>0.0</v>
      </c>
      <c r="BE8" s="34">
        <v>0.0</v>
      </c>
      <c r="BF8" s="34">
        <v>0.0</v>
      </c>
      <c r="BG8" s="34">
        <v>0.0</v>
      </c>
      <c r="BH8" s="34">
        <v>0.0</v>
      </c>
      <c r="BI8" s="34">
        <v>0.0</v>
      </c>
      <c r="BJ8" s="34">
        <v>0.0</v>
      </c>
      <c r="BK8" s="34">
        <v>0.0</v>
      </c>
      <c r="BL8" s="34">
        <v>0.0</v>
      </c>
      <c r="BM8" s="34">
        <v>0.0</v>
      </c>
      <c r="BN8" s="34">
        <v>0.0</v>
      </c>
      <c r="BO8" s="34">
        <v>0.0</v>
      </c>
      <c r="BP8" s="34">
        <v>0.0</v>
      </c>
      <c r="BQ8" s="34">
        <v>0.0</v>
      </c>
      <c r="BR8" s="34">
        <v>0.0</v>
      </c>
      <c r="BS8" s="34">
        <v>0.0</v>
      </c>
      <c r="BT8" s="34">
        <v>0.0</v>
      </c>
      <c r="BU8" s="34">
        <v>0.0</v>
      </c>
      <c r="BV8" s="34">
        <v>0.0</v>
      </c>
      <c r="BW8" s="34">
        <v>0.0</v>
      </c>
      <c r="BX8" s="34">
        <v>0.0</v>
      </c>
    </row>
    <row r="9" collapsed="1">
      <c r="A9" s="54" t="s">
        <v>6</v>
      </c>
      <c r="B9" s="9"/>
      <c r="C9" s="21"/>
      <c r="D9" s="22">
        <f t="shared" ref="D9:D10" si="27">SUM(Q9:AB9)</f>
        <v>0</v>
      </c>
      <c r="E9" s="22">
        <f t="shared" ref="E9:E10" si="28">SUM(AC9:AN9)</f>
        <v>0</v>
      </c>
      <c r="F9" s="22">
        <f t="shared" ref="F9:F10" si="29">SUM(AO9:AZ9)</f>
        <v>0</v>
      </c>
      <c r="G9" s="22">
        <f t="shared" ref="G9:G10" si="30">SUM(BA9:BL9)</f>
        <v>0</v>
      </c>
      <c r="H9" s="22">
        <f t="shared" ref="H9:H10" si="31">SUM(BM9:BX9)</f>
        <v>0</v>
      </c>
      <c r="I9" s="9"/>
      <c r="J9" s="24" t="str">
        <f t="shared" si="13"/>
        <v>-</v>
      </c>
      <c r="K9" s="24" t="str">
        <f t="shared" ref="K9:O9" si="25">IFERROR(D9/C9-1,"-")</f>
        <v>-</v>
      </c>
      <c r="L9" s="24" t="str">
        <f t="shared" si="25"/>
        <v>-</v>
      </c>
      <c r="M9" s="24" t="str">
        <f t="shared" si="25"/>
        <v>-</v>
      </c>
      <c r="N9" s="24" t="str">
        <f t="shared" si="25"/>
        <v>-</v>
      </c>
      <c r="O9" s="24" t="str">
        <f t="shared" si="25"/>
        <v>-</v>
      </c>
      <c r="P9" s="9"/>
      <c r="Q9" s="22">
        <f t="shared" ref="Q9:BX9" si="26">Q10*Q11</f>
        <v>0</v>
      </c>
      <c r="R9" s="22">
        <f t="shared" si="26"/>
        <v>0</v>
      </c>
      <c r="S9" s="22">
        <f t="shared" si="26"/>
        <v>0</v>
      </c>
      <c r="T9" s="22">
        <f t="shared" si="26"/>
        <v>0</v>
      </c>
      <c r="U9" s="22">
        <f t="shared" si="26"/>
        <v>0</v>
      </c>
      <c r="V9" s="22">
        <f t="shared" si="26"/>
        <v>0</v>
      </c>
      <c r="W9" s="22">
        <f t="shared" si="26"/>
        <v>0</v>
      </c>
      <c r="X9" s="22">
        <f t="shared" si="26"/>
        <v>0</v>
      </c>
      <c r="Y9" s="22">
        <f t="shared" si="26"/>
        <v>0</v>
      </c>
      <c r="Z9" s="22">
        <f t="shared" si="26"/>
        <v>0</v>
      </c>
      <c r="AA9" s="22">
        <f t="shared" si="26"/>
        <v>0</v>
      </c>
      <c r="AB9" s="22">
        <f t="shared" si="26"/>
        <v>0</v>
      </c>
      <c r="AC9" s="22">
        <f t="shared" si="26"/>
        <v>0</v>
      </c>
      <c r="AD9" s="22">
        <f t="shared" si="26"/>
        <v>0</v>
      </c>
      <c r="AE9" s="22">
        <f t="shared" si="26"/>
        <v>0</v>
      </c>
      <c r="AF9" s="22">
        <f t="shared" si="26"/>
        <v>0</v>
      </c>
      <c r="AG9" s="22">
        <f t="shared" si="26"/>
        <v>0</v>
      </c>
      <c r="AH9" s="22">
        <f t="shared" si="26"/>
        <v>0</v>
      </c>
      <c r="AI9" s="22">
        <f t="shared" si="26"/>
        <v>0</v>
      </c>
      <c r="AJ9" s="22">
        <f t="shared" si="26"/>
        <v>0</v>
      </c>
      <c r="AK9" s="22">
        <f t="shared" si="26"/>
        <v>0</v>
      </c>
      <c r="AL9" s="22">
        <f t="shared" si="26"/>
        <v>0</v>
      </c>
      <c r="AM9" s="22">
        <f t="shared" si="26"/>
        <v>0</v>
      </c>
      <c r="AN9" s="22">
        <f t="shared" si="26"/>
        <v>0</v>
      </c>
      <c r="AO9" s="22">
        <f t="shared" si="26"/>
        <v>0</v>
      </c>
      <c r="AP9" s="22">
        <f t="shared" si="26"/>
        <v>0</v>
      </c>
      <c r="AQ9" s="22">
        <f t="shared" si="26"/>
        <v>0</v>
      </c>
      <c r="AR9" s="22">
        <f t="shared" si="26"/>
        <v>0</v>
      </c>
      <c r="AS9" s="22">
        <f t="shared" si="26"/>
        <v>0</v>
      </c>
      <c r="AT9" s="22">
        <f t="shared" si="26"/>
        <v>0</v>
      </c>
      <c r="AU9" s="22">
        <f t="shared" si="26"/>
        <v>0</v>
      </c>
      <c r="AV9" s="22">
        <f t="shared" si="26"/>
        <v>0</v>
      </c>
      <c r="AW9" s="22">
        <f t="shared" si="26"/>
        <v>0</v>
      </c>
      <c r="AX9" s="22">
        <f t="shared" si="26"/>
        <v>0</v>
      </c>
      <c r="AY9" s="22">
        <f t="shared" si="26"/>
        <v>0</v>
      </c>
      <c r="AZ9" s="22">
        <f t="shared" si="26"/>
        <v>0</v>
      </c>
      <c r="BA9" s="22">
        <f t="shared" si="26"/>
        <v>0</v>
      </c>
      <c r="BB9" s="22">
        <f t="shared" si="26"/>
        <v>0</v>
      </c>
      <c r="BC9" s="22">
        <f t="shared" si="26"/>
        <v>0</v>
      </c>
      <c r="BD9" s="22">
        <f t="shared" si="26"/>
        <v>0</v>
      </c>
      <c r="BE9" s="22">
        <f t="shared" si="26"/>
        <v>0</v>
      </c>
      <c r="BF9" s="22">
        <f t="shared" si="26"/>
        <v>0</v>
      </c>
      <c r="BG9" s="22">
        <f t="shared" si="26"/>
        <v>0</v>
      </c>
      <c r="BH9" s="22">
        <f t="shared" si="26"/>
        <v>0</v>
      </c>
      <c r="BI9" s="22">
        <f t="shared" si="26"/>
        <v>0</v>
      </c>
      <c r="BJ9" s="22">
        <f t="shared" si="26"/>
        <v>0</v>
      </c>
      <c r="BK9" s="22">
        <f t="shared" si="26"/>
        <v>0</v>
      </c>
      <c r="BL9" s="22">
        <f t="shared" si="26"/>
        <v>0</v>
      </c>
      <c r="BM9" s="22">
        <f t="shared" si="26"/>
        <v>0</v>
      </c>
      <c r="BN9" s="22">
        <f t="shared" si="26"/>
        <v>0</v>
      </c>
      <c r="BO9" s="22">
        <f t="shared" si="26"/>
        <v>0</v>
      </c>
      <c r="BP9" s="22">
        <f t="shared" si="26"/>
        <v>0</v>
      </c>
      <c r="BQ9" s="22">
        <f t="shared" si="26"/>
        <v>0</v>
      </c>
      <c r="BR9" s="22">
        <f t="shared" si="26"/>
        <v>0</v>
      </c>
      <c r="BS9" s="22">
        <f t="shared" si="26"/>
        <v>0</v>
      </c>
      <c r="BT9" s="22">
        <f t="shared" si="26"/>
        <v>0</v>
      </c>
      <c r="BU9" s="22">
        <f t="shared" si="26"/>
        <v>0</v>
      </c>
      <c r="BV9" s="22">
        <f t="shared" si="26"/>
        <v>0</v>
      </c>
      <c r="BW9" s="22">
        <f t="shared" si="26"/>
        <v>0</v>
      </c>
      <c r="BX9" s="22">
        <f t="shared" si="26"/>
        <v>0</v>
      </c>
    </row>
    <row r="10" hidden="1" outlineLevel="1">
      <c r="A10" s="36" t="str">
        <f>CONFIG!$D$63</f>
        <v>Volume</v>
      </c>
      <c r="B10" s="30"/>
      <c r="C10" s="23"/>
      <c r="D10" s="10">
        <f t="shared" si="27"/>
        <v>0</v>
      </c>
      <c r="E10" s="10">
        <f t="shared" si="28"/>
        <v>0</v>
      </c>
      <c r="F10" s="10">
        <f t="shared" si="29"/>
        <v>0</v>
      </c>
      <c r="G10" s="10">
        <f t="shared" si="30"/>
        <v>0</v>
      </c>
      <c r="H10" s="10">
        <f t="shared" si="31"/>
        <v>0</v>
      </c>
      <c r="I10" s="30"/>
      <c r="J10" s="33" t="str">
        <f t="shared" si="13"/>
        <v>-</v>
      </c>
      <c r="K10" s="33" t="str">
        <f t="shared" ref="K10:O10" si="32">IFERROR(D10/C10-1,"-")</f>
        <v>-</v>
      </c>
      <c r="L10" s="33" t="str">
        <f t="shared" si="32"/>
        <v>-</v>
      </c>
      <c r="M10" s="33" t="str">
        <f t="shared" si="32"/>
        <v>-</v>
      </c>
      <c r="N10" s="33" t="str">
        <f t="shared" si="32"/>
        <v>-</v>
      </c>
      <c r="O10" s="33" t="str">
        <f t="shared" si="32"/>
        <v>-</v>
      </c>
      <c r="P10" s="30"/>
      <c r="Q10" s="34">
        <v>0.0</v>
      </c>
      <c r="R10" s="34">
        <v>0.0</v>
      </c>
      <c r="S10" s="34">
        <v>0.0</v>
      </c>
      <c r="T10" s="34">
        <v>0.0</v>
      </c>
      <c r="U10" s="34">
        <v>0.0</v>
      </c>
      <c r="V10" s="34">
        <v>0.0</v>
      </c>
      <c r="W10" s="34">
        <v>0.0</v>
      </c>
      <c r="X10" s="34">
        <v>0.0</v>
      </c>
      <c r="Y10" s="34">
        <v>0.0</v>
      </c>
      <c r="Z10" s="34">
        <v>0.0</v>
      </c>
      <c r="AA10" s="34">
        <v>0.0</v>
      </c>
      <c r="AB10" s="34">
        <v>0.0</v>
      </c>
      <c r="AC10" s="34">
        <v>0.0</v>
      </c>
      <c r="AD10" s="34">
        <v>0.0</v>
      </c>
      <c r="AE10" s="34">
        <v>0.0</v>
      </c>
      <c r="AF10" s="34">
        <v>0.0</v>
      </c>
      <c r="AG10" s="34">
        <v>0.0</v>
      </c>
      <c r="AH10" s="34">
        <v>0.0</v>
      </c>
      <c r="AI10" s="34">
        <v>0.0</v>
      </c>
      <c r="AJ10" s="34">
        <v>0.0</v>
      </c>
      <c r="AK10" s="34">
        <v>0.0</v>
      </c>
      <c r="AL10" s="34">
        <v>0.0</v>
      </c>
      <c r="AM10" s="34">
        <v>0.0</v>
      </c>
      <c r="AN10" s="34">
        <v>0.0</v>
      </c>
      <c r="AO10" s="34">
        <v>0.0</v>
      </c>
      <c r="AP10" s="34">
        <v>0.0</v>
      </c>
      <c r="AQ10" s="34">
        <v>0.0</v>
      </c>
      <c r="AR10" s="34">
        <v>0.0</v>
      </c>
      <c r="AS10" s="34">
        <v>0.0</v>
      </c>
      <c r="AT10" s="34">
        <v>0.0</v>
      </c>
      <c r="AU10" s="34">
        <v>0.0</v>
      </c>
      <c r="AV10" s="34">
        <v>0.0</v>
      </c>
      <c r="AW10" s="34">
        <v>0.0</v>
      </c>
      <c r="AX10" s="34">
        <v>0.0</v>
      </c>
      <c r="AY10" s="34">
        <v>0.0</v>
      </c>
      <c r="AZ10" s="34">
        <v>0.0</v>
      </c>
      <c r="BA10" s="34">
        <v>0.0</v>
      </c>
      <c r="BB10" s="34">
        <v>0.0</v>
      </c>
      <c r="BC10" s="34">
        <v>0.0</v>
      </c>
      <c r="BD10" s="34">
        <v>0.0</v>
      </c>
      <c r="BE10" s="34">
        <v>0.0</v>
      </c>
      <c r="BF10" s="34">
        <v>0.0</v>
      </c>
      <c r="BG10" s="34">
        <v>0.0</v>
      </c>
      <c r="BH10" s="34">
        <v>0.0</v>
      </c>
      <c r="BI10" s="34">
        <v>0.0</v>
      </c>
      <c r="BJ10" s="34">
        <v>0.0</v>
      </c>
      <c r="BK10" s="34">
        <v>0.0</v>
      </c>
      <c r="BL10" s="34">
        <v>0.0</v>
      </c>
      <c r="BM10" s="34">
        <v>0.0</v>
      </c>
      <c r="BN10" s="34">
        <v>0.0</v>
      </c>
      <c r="BO10" s="34">
        <v>0.0</v>
      </c>
      <c r="BP10" s="34">
        <v>0.0</v>
      </c>
      <c r="BQ10" s="34">
        <v>0.0</v>
      </c>
      <c r="BR10" s="34">
        <v>0.0</v>
      </c>
      <c r="BS10" s="34">
        <v>0.0</v>
      </c>
      <c r="BT10" s="34">
        <v>0.0</v>
      </c>
      <c r="BU10" s="34">
        <v>0.0</v>
      </c>
      <c r="BV10" s="34">
        <v>0.0</v>
      </c>
      <c r="BW10" s="34">
        <v>0.0</v>
      </c>
      <c r="BX10" s="34">
        <v>0.0</v>
      </c>
    </row>
    <row r="11" hidden="1" outlineLevel="1">
      <c r="A11" s="36" t="str">
        <f>CONFIG!$D$64</f>
        <v>Prix unitaire</v>
      </c>
      <c r="B11" s="30"/>
      <c r="C11" s="23"/>
      <c r="D11" s="23">
        <f>IFERROR(SUMPRODUCT(Q10:AB10,Q11:AB11)/D10,0)</f>
        <v>0</v>
      </c>
      <c r="E11" s="23">
        <f>IFERROR(SUMPRODUCT(AC10:AN10,AC11:AN11)/E10,0)</f>
        <v>0</v>
      </c>
      <c r="F11" s="23">
        <f>IFERROR(SUMPRODUCT(AO10:AZ10,AO11:AZ11)/F10,0)</f>
        <v>0</v>
      </c>
      <c r="G11" s="23">
        <f>IFERROR(SUMPRODUCT(BA10:BL10,BA11:BL11)/G10,0)</f>
        <v>0</v>
      </c>
      <c r="H11" s="23">
        <f>IFERROR(SUMPRODUCT(BM10:BX10,BM11:BX11)/H10,0)</f>
        <v>0</v>
      </c>
      <c r="I11" s="30"/>
      <c r="J11" s="33" t="str">
        <f t="shared" si="13"/>
        <v>-</v>
      </c>
      <c r="K11" s="33" t="str">
        <f t="shared" ref="K11:O11" si="33">IFERROR(D11/C11-1,"-")</f>
        <v>-</v>
      </c>
      <c r="L11" s="33" t="str">
        <f t="shared" si="33"/>
        <v>-</v>
      </c>
      <c r="M11" s="33" t="str">
        <f t="shared" si="33"/>
        <v>-</v>
      </c>
      <c r="N11" s="33" t="str">
        <f t="shared" si="33"/>
        <v>-</v>
      </c>
      <c r="O11" s="33" t="str">
        <f t="shared" si="33"/>
        <v>-</v>
      </c>
      <c r="P11" s="30"/>
      <c r="Q11" s="34">
        <v>0.0</v>
      </c>
      <c r="R11" s="34">
        <v>0.0</v>
      </c>
      <c r="S11" s="34">
        <v>0.0</v>
      </c>
      <c r="T11" s="34">
        <v>0.0</v>
      </c>
      <c r="U11" s="34">
        <v>0.0</v>
      </c>
      <c r="V11" s="34">
        <v>0.0</v>
      </c>
      <c r="W11" s="34">
        <v>0.0</v>
      </c>
      <c r="X11" s="34">
        <v>0.0</v>
      </c>
      <c r="Y11" s="34">
        <v>0.0</v>
      </c>
      <c r="Z11" s="34">
        <v>0.0</v>
      </c>
      <c r="AA11" s="34">
        <v>0.0</v>
      </c>
      <c r="AB11" s="34">
        <v>0.0</v>
      </c>
      <c r="AC11" s="34">
        <v>0.0</v>
      </c>
      <c r="AD11" s="34">
        <v>0.0</v>
      </c>
      <c r="AE11" s="34">
        <v>0.0</v>
      </c>
      <c r="AF11" s="34">
        <v>0.0</v>
      </c>
      <c r="AG11" s="34">
        <v>0.0</v>
      </c>
      <c r="AH11" s="34">
        <v>0.0</v>
      </c>
      <c r="AI11" s="34">
        <v>0.0</v>
      </c>
      <c r="AJ11" s="34">
        <v>0.0</v>
      </c>
      <c r="AK11" s="34">
        <v>0.0</v>
      </c>
      <c r="AL11" s="34">
        <v>0.0</v>
      </c>
      <c r="AM11" s="34">
        <v>0.0</v>
      </c>
      <c r="AN11" s="34">
        <v>0.0</v>
      </c>
      <c r="AO11" s="34">
        <v>0.0</v>
      </c>
      <c r="AP11" s="34">
        <v>0.0</v>
      </c>
      <c r="AQ11" s="34">
        <v>0.0</v>
      </c>
      <c r="AR11" s="34">
        <v>0.0</v>
      </c>
      <c r="AS11" s="34">
        <v>0.0</v>
      </c>
      <c r="AT11" s="34">
        <v>0.0</v>
      </c>
      <c r="AU11" s="34">
        <v>0.0</v>
      </c>
      <c r="AV11" s="34">
        <v>0.0</v>
      </c>
      <c r="AW11" s="34">
        <v>0.0</v>
      </c>
      <c r="AX11" s="34">
        <v>0.0</v>
      </c>
      <c r="AY11" s="34">
        <v>0.0</v>
      </c>
      <c r="AZ11" s="34">
        <v>0.0</v>
      </c>
      <c r="BA11" s="34">
        <v>0.0</v>
      </c>
      <c r="BB11" s="34">
        <v>0.0</v>
      </c>
      <c r="BC11" s="34">
        <v>0.0</v>
      </c>
      <c r="BD11" s="34">
        <v>0.0</v>
      </c>
      <c r="BE11" s="34">
        <v>0.0</v>
      </c>
      <c r="BF11" s="34">
        <v>0.0</v>
      </c>
      <c r="BG11" s="34">
        <v>0.0</v>
      </c>
      <c r="BH11" s="34">
        <v>0.0</v>
      </c>
      <c r="BI11" s="34">
        <v>0.0</v>
      </c>
      <c r="BJ11" s="34">
        <v>0.0</v>
      </c>
      <c r="BK11" s="34">
        <v>0.0</v>
      </c>
      <c r="BL11" s="34">
        <v>0.0</v>
      </c>
      <c r="BM11" s="34">
        <v>0.0</v>
      </c>
      <c r="BN11" s="34">
        <v>0.0</v>
      </c>
      <c r="BO11" s="34">
        <v>0.0</v>
      </c>
      <c r="BP11" s="34">
        <v>0.0</v>
      </c>
      <c r="BQ11" s="34">
        <v>0.0</v>
      </c>
      <c r="BR11" s="34">
        <v>0.0</v>
      </c>
      <c r="BS11" s="34">
        <v>0.0</v>
      </c>
      <c r="BT11" s="34">
        <v>0.0</v>
      </c>
      <c r="BU11" s="34">
        <v>0.0</v>
      </c>
      <c r="BV11" s="34">
        <v>0.0</v>
      </c>
      <c r="BW11" s="34">
        <v>0.0</v>
      </c>
      <c r="BX11" s="34">
        <v>0.0</v>
      </c>
    </row>
    <row r="12" collapsed="1">
      <c r="A12" s="54" t="s">
        <v>18</v>
      </c>
      <c r="B12" s="64"/>
      <c r="C12" s="65"/>
      <c r="D12" s="65">
        <f t="shared" ref="D12:D13" si="36">SUM(Q12:AB12)</f>
        <v>0</v>
      </c>
      <c r="E12" s="65">
        <f t="shared" ref="E12:E13" si="37">SUM(AC12:AN12)</f>
        <v>0</v>
      </c>
      <c r="F12" s="65">
        <f t="shared" ref="F12:F13" si="38">SUM(AO12:AZ12)</f>
        <v>0</v>
      </c>
      <c r="G12" s="65">
        <f t="shared" ref="G12:G13" si="39">SUM(BA12:BL12)</f>
        <v>0</v>
      </c>
      <c r="H12" s="65">
        <f t="shared" ref="H12:H13" si="40">SUM(BM12:BX12)</f>
        <v>0</v>
      </c>
      <c r="I12" s="64"/>
      <c r="J12" s="69" t="str">
        <f t="shared" si="13"/>
        <v>-</v>
      </c>
      <c r="K12" s="69" t="str">
        <f t="shared" ref="K12:O12" si="34">IFERROR(D12/C12-1,"-")</f>
        <v>-</v>
      </c>
      <c r="L12" s="69" t="str">
        <f t="shared" si="34"/>
        <v>-</v>
      </c>
      <c r="M12" s="69" t="str">
        <f t="shared" si="34"/>
        <v>-</v>
      </c>
      <c r="N12" s="69" t="str">
        <f t="shared" si="34"/>
        <v>-</v>
      </c>
      <c r="O12" s="69" t="str">
        <f t="shared" si="34"/>
        <v>-</v>
      </c>
      <c r="P12" s="64"/>
      <c r="Q12" s="65">
        <f t="shared" ref="Q12:BX12" si="35">Q13*Q14</f>
        <v>0</v>
      </c>
      <c r="R12" s="65">
        <f t="shared" si="35"/>
        <v>0</v>
      </c>
      <c r="S12" s="65">
        <f t="shared" si="35"/>
        <v>0</v>
      </c>
      <c r="T12" s="65">
        <f t="shared" si="35"/>
        <v>0</v>
      </c>
      <c r="U12" s="65">
        <f t="shared" si="35"/>
        <v>0</v>
      </c>
      <c r="V12" s="65">
        <f t="shared" si="35"/>
        <v>0</v>
      </c>
      <c r="W12" s="65">
        <f t="shared" si="35"/>
        <v>0</v>
      </c>
      <c r="X12" s="65">
        <f t="shared" si="35"/>
        <v>0</v>
      </c>
      <c r="Y12" s="65">
        <f t="shared" si="35"/>
        <v>0</v>
      </c>
      <c r="Z12" s="65">
        <f t="shared" si="35"/>
        <v>0</v>
      </c>
      <c r="AA12" s="65">
        <f t="shared" si="35"/>
        <v>0</v>
      </c>
      <c r="AB12" s="65">
        <f t="shared" si="35"/>
        <v>0</v>
      </c>
      <c r="AC12" s="65">
        <f t="shared" si="35"/>
        <v>0</v>
      </c>
      <c r="AD12" s="65">
        <f t="shared" si="35"/>
        <v>0</v>
      </c>
      <c r="AE12" s="65">
        <f t="shared" si="35"/>
        <v>0</v>
      </c>
      <c r="AF12" s="65">
        <f t="shared" si="35"/>
        <v>0</v>
      </c>
      <c r="AG12" s="65">
        <f t="shared" si="35"/>
        <v>0</v>
      </c>
      <c r="AH12" s="65">
        <f t="shared" si="35"/>
        <v>0</v>
      </c>
      <c r="AI12" s="65">
        <f t="shared" si="35"/>
        <v>0</v>
      </c>
      <c r="AJ12" s="65">
        <f t="shared" si="35"/>
        <v>0</v>
      </c>
      <c r="AK12" s="65">
        <f t="shared" si="35"/>
        <v>0</v>
      </c>
      <c r="AL12" s="65">
        <f t="shared" si="35"/>
        <v>0</v>
      </c>
      <c r="AM12" s="65">
        <f t="shared" si="35"/>
        <v>0</v>
      </c>
      <c r="AN12" s="65">
        <f t="shared" si="35"/>
        <v>0</v>
      </c>
      <c r="AO12" s="65">
        <f t="shared" si="35"/>
        <v>0</v>
      </c>
      <c r="AP12" s="65">
        <f t="shared" si="35"/>
        <v>0</v>
      </c>
      <c r="AQ12" s="65">
        <f t="shared" si="35"/>
        <v>0</v>
      </c>
      <c r="AR12" s="65">
        <f t="shared" si="35"/>
        <v>0</v>
      </c>
      <c r="AS12" s="65">
        <f t="shared" si="35"/>
        <v>0</v>
      </c>
      <c r="AT12" s="65">
        <f t="shared" si="35"/>
        <v>0</v>
      </c>
      <c r="AU12" s="65">
        <f t="shared" si="35"/>
        <v>0</v>
      </c>
      <c r="AV12" s="65">
        <f t="shared" si="35"/>
        <v>0</v>
      </c>
      <c r="AW12" s="65">
        <f t="shared" si="35"/>
        <v>0</v>
      </c>
      <c r="AX12" s="65">
        <f t="shared" si="35"/>
        <v>0</v>
      </c>
      <c r="AY12" s="65">
        <f t="shared" si="35"/>
        <v>0</v>
      </c>
      <c r="AZ12" s="65">
        <f t="shared" si="35"/>
        <v>0</v>
      </c>
      <c r="BA12" s="65">
        <f t="shared" si="35"/>
        <v>0</v>
      </c>
      <c r="BB12" s="65">
        <f t="shared" si="35"/>
        <v>0</v>
      </c>
      <c r="BC12" s="65">
        <f t="shared" si="35"/>
        <v>0</v>
      </c>
      <c r="BD12" s="65">
        <f t="shared" si="35"/>
        <v>0</v>
      </c>
      <c r="BE12" s="65">
        <f t="shared" si="35"/>
        <v>0</v>
      </c>
      <c r="BF12" s="65">
        <f t="shared" si="35"/>
        <v>0</v>
      </c>
      <c r="BG12" s="65">
        <f t="shared" si="35"/>
        <v>0</v>
      </c>
      <c r="BH12" s="65">
        <f t="shared" si="35"/>
        <v>0</v>
      </c>
      <c r="BI12" s="65">
        <f t="shared" si="35"/>
        <v>0</v>
      </c>
      <c r="BJ12" s="65">
        <f t="shared" si="35"/>
        <v>0</v>
      </c>
      <c r="BK12" s="65">
        <f t="shared" si="35"/>
        <v>0</v>
      </c>
      <c r="BL12" s="65">
        <f t="shared" si="35"/>
        <v>0</v>
      </c>
      <c r="BM12" s="65">
        <f t="shared" si="35"/>
        <v>0</v>
      </c>
      <c r="BN12" s="65">
        <f t="shared" si="35"/>
        <v>0</v>
      </c>
      <c r="BO12" s="65">
        <f t="shared" si="35"/>
        <v>0</v>
      </c>
      <c r="BP12" s="65">
        <f t="shared" si="35"/>
        <v>0</v>
      </c>
      <c r="BQ12" s="65">
        <f t="shared" si="35"/>
        <v>0</v>
      </c>
      <c r="BR12" s="65">
        <f t="shared" si="35"/>
        <v>0</v>
      </c>
      <c r="BS12" s="65">
        <f t="shared" si="35"/>
        <v>0</v>
      </c>
      <c r="BT12" s="65">
        <f t="shared" si="35"/>
        <v>0</v>
      </c>
      <c r="BU12" s="65">
        <f t="shared" si="35"/>
        <v>0</v>
      </c>
      <c r="BV12" s="65">
        <f t="shared" si="35"/>
        <v>0</v>
      </c>
      <c r="BW12" s="65">
        <f t="shared" si="35"/>
        <v>0</v>
      </c>
      <c r="BX12" s="65">
        <f t="shared" si="35"/>
        <v>0</v>
      </c>
    </row>
    <row r="13" hidden="1" outlineLevel="1">
      <c r="A13" s="36" t="str">
        <f>CONFIG!$D$63</f>
        <v>Volume</v>
      </c>
      <c r="B13" s="74"/>
      <c r="C13" s="75"/>
      <c r="D13" s="76">
        <f t="shared" si="36"/>
        <v>0</v>
      </c>
      <c r="E13" s="76">
        <f t="shared" si="37"/>
        <v>0</v>
      </c>
      <c r="F13" s="76">
        <f t="shared" si="38"/>
        <v>0</v>
      </c>
      <c r="G13" s="76">
        <f t="shared" si="39"/>
        <v>0</v>
      </c>
      <c r="H13" s="76">
        <f t="shared" si="40"/>
        <v>0</v>
      </c>
      <c r="I13" s="74"/>
      <c r="J13" s="77" t="str">
        <f t="shared" si="13"/>
        <v>-</v>
      </c>
      <c r="K13" s="77" t="str">
        <f t="shared" ref="K13:O13" si="41">IFERROR(D13/C13-1,"-")</f>
        <v>-</v>
      </c>
      <c r="L13" s="77" t="str">
        <f t="shared" si="41"/>
        <v>-</v>
      </c>
      <c r="M13" s="77" t="str">
        <f t="shared" si="41"/>
        <v>-</v>
      </c>
      <c r="N13" s="77" t="str">
        <f t="shared" si="41"/>
        <v>-</v>
      </c>
      <c r="O13" s="77" t="str">
        <f t="shared" si="41"/>
        <v>-</v>
      </c>
      <c r="P13" s="74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</row>
    <row r="14" hidden="1" outlineLevel="1">
      <c r="A14" s="36" t="str">
        <f>CONFIG!$D$64</f>
        <v>Prix unitaire</v>
      </c>
      <c r="B14" s="74"/>
      <c r="C14" s="75"/>
      <c r="D14" s="75">
        <f>IFERROR(SUMPRODUCT(Q13:AB13,Q14:AB14)/D13,0)</f>
        <v>0</v>
      </c>
      <c r="E14" s="75">
        <f>IFERROR(SUMPRODUCT(AC13:AN13,AC14:AN14)/E13,0)</f>
        <v>0</v>
      </c>
      <c r="F14" s="75">
        <f>IFERROR(SUMPRODUCT(AO13:AZ13,AO14:AZ14)/F13,0)</f>
        <v>0</v>
      </c>
      <c r="G14" s="75">
        <f>IFERROR(SUMPRODUCT(BA13:BL13,BA14:BL14)/G13,0)</f>
        <v>0</v>
      </c>
      <c r="H14" s="75">
        <f>IFERROR(SUMPRODUCT(BM13:BX13,BM14:BX14)/H13,0)</f>
        <v>0</v>
      </c>
      <c r="I14" s="74"/>
      <c r="J14" s="77" t="str">
        <f t="shared" si="13"/>
        <v>-</v>
      </c>
      <c r="K14" s="77" t="str">
        <f t="shared" ref="K14:O14" si="42">IFERROR(D14/C14-1,"-")</f>
        <v>-</v>
      </c>
      <c r="L14" s="77" t="str">
        <f t="shared" si="42"/>
        <v>-</v>
      </c>
      <c r="M14" s="77" t="str">
        <f t="shared" si="42"/>
        <v>-</v>
      </c>
      <c r="N14" s="77" t="str">
        <f t="shared" si="42"/>
        <v>-</v>
      </c>
      <c r="O14" s="77" t="str">
        <f t="shared" si="42"/>
        <v>-</v>
      </c>
      <c r="P14" s="74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</row>
    <row r="15" collapsed="1">
      <c r="A15" s="54" t="s">
        <v>32</v>
      </c>
      <c r="B15" s="64"/>
      <c r="C15" s="65"/>
      <c r="D15" s="65">
        <f t="shared" ref="D15:D16" si="45">SUM(Q15:AB15)</f>
        <v>0</v>
      </c>
      <c r="E15" s="65">
        <f t="shared" ref="E15:E16" si="46">SUM(AC15:AN15)</f>
        <v>0</v>
      </c>
      <c r="F15" s="65">
        <f t="shared" ref="F15:F16" si="47">SUM(AO15:AZ15)</f>
        <v>0</v>
      </c>
      <c r="G15" s="65">
        <f t="shared" ref="G15:G16" si="48">SUM(BA15:BL15)</f>
        <v>0</v>
      </c>
      <c r="H15" s="65">
        <f t="shared" ref="H15:H16" si="49">SUM(BM15:BX15)</f>
        <v>0</v>
      </c>
      <c r="I15" s="64"/>
      <c r="J15" s="69" t="str">
        <f t="shared" si="13"/>
        <v>-</v>
      </c>
      <c r="K15" s="69" t="str">
        <f t="shared" ref="K15:O15" si="43">IFERROR(D15/C15-1,"-")</f>
        <v>-</v>
      </c>
      <c r="L15" s="69" t="str">
        <f t="shared" si="43"/>
        <v>-</v>
      </c>
      <c r="M15" s="69" t="str">
        <f t="shared" si="43"/>
        <v>-</v>
      </c>
      <c r="N15" s="69" t="str">
        <f t="shared" si="43"/>
        <v>-</v>
      </c>
      <c r="O15" s="69" t="str">
        <f t="shared" si="43"/>
        <v>-</v>
      </c>
      <c r="P15" s="64"/>
      <c r="Q15" s="65">
        <f t="shared" ref="Q15:BX15" si="44">Q16*Q17</f>
        <v>0</v>
      </c>
      <c r="R15" s="65">
        <f t="shared" si="44"/>
        <v>0</v>
      </c>
      <c r="S15" s="65">
        <f t="shared" si="44"/>
        <v>0</v>
      </c>
      <c r="T15" s="65">
        <f t="shared" si="44"/>
        <v>0</v>
      </c>
      <c r="U15" s="65">
        <f t="shared" si="44"/>
        <v>0</v>
      </c>
      <c r="V15" s="65">
        <f t="shared" si="44"/>
        <v>0</v>
      </c>
      <c r="W15" s="65">
        <f t="shared" si="44"/>
        <v>0</v>
      </c>
      <c r="X15" s="65">
        <f t="shared" si="44"/>
        <v>0</v>
      </c>
      <c r="Y15" s="65">
        <f t="shared" si="44"/>
        <v>0</v>
      </c>
      <c r="Z15" s="65">
        <f t="shared" si="44"/>
        <v>0</v>
      </c>
      <c r="AA15" s="65">
        <f t="shared" si="44"/>
        <v>0</v>
      </c>
      <c r="AB15" s="65">
        <f t="shared" si="44"/>
        <v>0</v>
      </c>
      <c r="AC15" s="65">
        <f t="shared" si="44"/>
        <v>0</v>
      </c>
      <c r="AD15" s="65">
        <f t="shared" si="44"/>
        <v>0</v>
      </c>
      <c r="AE15" s="65">
        <f t="shared" si="44"/>
        <v>0</v>
      </c>
      <c r="AF15" s="65">
        <f t="shared" si="44"/>
        <v>0</v>
      </c>
      <c r="AG15" s="65">
        <f t="shared" si="44"/>
        <v>0</v>
      </c>
      <c r="AH15" s="65">
        <f t="shared" si="44"/>
        <v>0</v>
      </c>
      <c r="AI15" s="65">
        <f t="shared" si="44"/>
        <v>0</v>
      </c>
      <c r="AJ15" s="65">
        <f t="shared" si="44"/>
        <v>0</v>
      </c>
      <c r="AK15" s="65">
        <f t="shared" si="44"/>
        <v>0</v>
      </c>
      <c r="AL15" s="65">
        <f t="shared" si="44"/>
        <v>0</v>
      </c>
      <c r="AM15" s="65">
        <f t="shared" si="44"/>
        <v>0</v>
      </c>
      <c r="AN15" s="65">
        <f t="shared" si="44"/>
        <v>0</v>
      </c>
      <c r="AO15" s="65">
        <f t="shared" si="44"/>
        <v>0</v>
      </c>
      <c r="AP15" s="65">
        <f t="shared" si="44"/>
        <v>0</v>
      </c>
      <c r="AQ15" s="65">
        <f t="shared" si="44"/>
        <v>0</v>
      </c>
      <c r="AR15" s="65">
        <f t="shared" si="44"/>
        <v>0</v>
      </c>
      <c r="AS15" s="65">
        <f t="shared" si="44"/>
        <v>0</v>
      </c>
      <c r="AT15" s="65">
        <f t="shared" si="44"/>
        <v>0</v>
      </c>
      <c r="AU15" s="65">
        <f t="shared" si="44"/>
        <v>0</v>
      </c>
      <c r="AV15" s="65">
        <f t="shared" si="44"/>
        <v>0</v>
      </c>
      <c r="AW15" s="65">
        <f t="shared" si="44"/>
        <v>0</v>
      </c>
      <c r="AX15" s="65">
        <f t="shared" si="44"/>
        <v>0</v>
      </c>
      <c r="AY15" s="65">
        <f t="shared" si="44"/>
        <v>0</v>
      </c>
      <c r="AZ15" s="65">
        <f t="shared" si="44"/>
        <v>0</v>
      </c>
      <c r="BA15" s="65">
        <f t="shared" si="44"/>
        <v>0</v>
      </c>
      <c r="BB15" s="65">
        <f t="shared" si="44"/>
        <v>0</v>
      </c>
      <c r="BC15" s="65">
        <f t="shared" si="44"/>
        <v>0</v>
      </c>
      <c r="BD15" s="65">
        <f t="shared" si="44"/>
        <v>0</v>
      </c>
      <c r="BE15" s="65">
        <f t="shared" si="44"/>
        <v>0</v>
      </c>
      <c r="BF15" s="65">
        <f t="shared" si="44"/>
        <v>0</v>
      </c>
      <c r="BG15" s="65">
        <f t="shared" si="44"/>
        <v>0</v>
      </c>
      <c r="BH15" s="65">
        <f t="shared" si="44"/>
        <v>0</v>
      </c>
      <c r="BI15" s="65">
        <f t="shared" si="44"/>
        <v>0</v>
      </c>
      <c r="BJ15" s="65">
        <f t="shared" si="44"/>
        <v>0</v>
      </c>
      <c r="BK15" s="65">
        <f t="shared" si="44"/>
        <v>0</v>
      </c>
      <c r="BL15" s="65">
        <f t="shared" si="44"/>
        <v>0</v>
      </c>
      <c r="BM15" s="65">
        <f t="shared" si="44"/>
        <v>0</v>
      </c>
      <c r="BN15" s="65">
        <f t="shared" si="44"/>
        <v>0</v>
      </c>
      <c r="BO15" s="65">
        <f t="shared" si="44"/>
        <v>0</v>
      </c>
      <c r="BP15" s="65">
        <f t="shared" si="44"/>
        <v>0</v>
      </c>
      <c r="BQ15" s="65">
        <f t="shared" si="44"/>
        <v>0</v>
      </c>
      <c r="BR15" s="65">
        <f t="shared" si="44"/>
        <v>0</v>
      </c>
      <c r="BS15" s="65">
        <f t="shared" si="44"/>
        <v>0</v>
      </c>
      <c r="BT15" s="65">
        <f t="shared" si="44"/>
        <v>0</v>
      </c>
      <c r="BU15" s="65">
        <f t="shared" si="44"/>
        <v>0</v>
      </c>
      <c r="BV15" s="65">
        <f t="shared" si="44"/>
        <v>0</v>
      </c>
      <c r="BW15" s="65">
        <f t="shared" si="44"/>
        <v>0</v>
      </c>
      <c r="BX15" s="65">
        <f t="shared" si="44"/>
        <v>0</v>
      </c>
    </row>
    <row r="16" hidden="1" outlineLevel="1">
      <c r="A16" s="36" t="str">
        <f>CONFIG!$D$63</f>
        <v>Volume</v>
      </c>
      <c r="B16" s="74"/>
      <c r="C16" s="75"/>
      <c r="D16" s="76">
        <f t="shared" si="45"/>
        <v>0</v>
      </c>
      <c r="E16" s="76">
        <f t="shared" si="46"/>
        <v>0</v>
      </c>
      <c r="F16" s="76">
        <f t="shared" si="47"/>
        <v>0</v>
      </c>
      <c r="G16" s="76">
        <f t="shared" si="48"/>
        <v>0</v>
      </c>
      <c r="H16" s="76">
        <f t="shared" si="49"/>
        <v>0</v>
      </c>
      <c r="I16" s="74"/>
      <c r="J16" s="77" t="str">
        <f t="shared" si="13"/>
        <v>-</v>
      </c>
      <c r="K16" s="77" t="str">
        <f t="shared" ref="K16:O16" si="50">IFERROR(D16/C16-1,"-")</f>
        <v>-</v>
      </c>
      <c r="L16" s="77" t="str">
        <f t="shared" si="50"/>
        <v>-</v>
      </c>
      <c r="M16" s="77" t="str">
        <f t="shared" si="50"/>
        <v>-</v>
      </c>
      <c r="N16" s="77" t="str">
        <f t="shared" si="50"/>
        <v>-</v>
      </c>
      <c r="O16" s="77" t="str">
        <f t="shared" si="50"/>
        <v>-</v>
      </c>
      <c r="P16" s="74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</row>
    <row r="17" hidden="1" outlineLevel="1">
      <c r="A17" s="36" t="str">
        <f>CONFIG!$D$64</f>
        <v>Prix unitaire</v>
      </c>
      <c r="B17" s="74"/>
      <c r="C17" s="75"/>
      <c r="D17" s="75">
        <f>IFERROR(SUMPRODUCT(Q16:AB16,Q17:AB17)/D16,0)</f>
        <v>0</v>
      </c>
      <c r="E17" s="75">
        <f>IFERROR(SUMPRODUCT(AC16:AN16,AC17:AN17)/E16,0)</f>
        <v>0</v>
      </c>
      <c r="F17" s="75">
        <f>IFERROR(SUMPRODUCT(AO16:AZ16,AO17:AZ17)/F16,0)</f>
        <v>0</v>
      </c>
      <c r="G17" s="75">
        <f>IFERROR(SUMPRODUCT(BA16:BL16,BA17:BL17)/G16,0)</f>
        <v>0</v>
      </c>
      <c r="H17" s="75">
        <f>IFERROR(SUMPRODUCT(BM16:BX16,BM17:BX17)/H16,0)</f>
        <v>0</v>
      </c>
      <c r="I17" s="74"/>
      <c r="J17" s="77" t="str">
        <f t="shared" si="13"/>
        <v>-</v>
      </c>
      <c r="K17" s="77" t="str">
        <f t="shared" ref="K17:O17" si="51">IFERROR(D17/C17-1,"-")</f>
        <v>-</v>
      </c>
      <c r="L17" s="77" t="str">
        <f t="shared" si="51"/>
        <v>-</v>
      </c>
      <c r="M17" s="77" t="str">
        <f t="shared" si="51"/>
        <v>-</v>
      </c>
      <c r="N17" s="77" t="str">
        <f t="shared" si="51"/>
        <v>-</v>
      </c>
      <c r="O17" s="77" t="str">
        <f t="shared" si="51"/>
        <v>-</v>
      </c>
      <c r="P17" s="74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</row>
    <row r="18">
      <c r="A18" s="81" t="str">
        <f>CONFIG!$D$65</f>
        <v>Chiffre d'affaires</v>
      </c>
      <c r="B18" s="82"/>
      <c r="C18" s="83">
        <f t="shared" ref="C18:H18" si="52">SUM(C3,C6,C9,C12,C15)</f>
        <v>0</v>
      </c>
      <c r="D18" s="83">
        <f t="shared" si="52"/>
        <v>0</v>
      </c>
      <c r="E18" s="83">
        <f t="shared" si="52"/>
        <v>0</v>
      </c>
      <c r="F18" s="83">
        <f t="shared" si="52"/>
        <v>0</v>
      </c>
      <c r="G18" s="83">
        <f t="shared" si="52"/>
        <v>0</v>
      </c>
      <c r="H18" s="83">
        <f t="shared" si="52"/>
        <v>0</v>
      </c>
      <c r="I18" s="82"/>
      <c r="J18" s="84" t="str">
        <f t="shared" si="13"/>
        <v>-</v>
      </c>
      <c r="K18" s="85" t="str">
        <f t="shared" ref="K18:O18" si="53">IFERROR(D18/C18-1,"-")</f>
        <v>-</v>
      </c>
      <c r="L18" s="85" t="str">
        <f t="shared" si="53"/>
        <v>-</v>
      </c>
      <c r="M18" s="85" t="str">
        <f t="shared" si="53"/>
        <v>-</v>
      </c>
      <c r="N18" s="85" t="str">
        <f t="shared" si="53"/>
        <v>-</v>
      </c>
      <c r="O18" s="85" t="str">
        <f t="shared" si="53"/>
        <v>-</v>
      </c>
      <c r="P18" s="82"/>
      <c r="Q18" s="83">
        <f t="shared" ref="Q18:BX18" si="54">SUM(Q3,Q6,Q9,Q12,Q15)</f>
        <v>0</v>
      </c>
      <c r="R18" s="83">
        <f t="shared" si="54"/>
        <v>0</v>
      </c>
      <c r="S18" s="83">
        <f t="shared" si="54"/>
        <v>0</v>
      </c>
      <c r="T18" s="83">
        <f t="shared" si="54"/>
        <v>0</v>
      </c>
      <c r="U18" s="83">
        <f t="shared" si="54"/>
        <v>0</v>
      </c>
      <c r="V18" s="83">
        <f t="shared" si="54"/>
        <v>0</v>
      </c>
      <c r="W18" s="83">
        <f t="shared" si="54"/>
        <v>0</v>
      </c>
      <c r="X18" s="83">
        <f t="shared" si="54"/>
        <v>0</v>
      </c>
      <c r="Y18" s="83">
        <f t="shared" si="54"/>
        <v>0</v>
      </c>
      <c r="Z18" s="83">
        <f t="shared" si="54"/>
        <v>0</v>
      </c>
      <c r="AA18" s="83">
        <f t="shared" si="54"/>
        <v>0</v>
      </c>
      <c r="AB18" s="83">
        <f t="shared" si="54"/>
        <v>0</v>
      </c>
      <c r="AC18" s="83">
        <f t="shared" si="54"/>
        <v>0</v>
      </c>
      <c r="AD18" s="83">
        <f t="shared" si="54"/>
        <v>0</v>
      </c>
      <c r="AE18" s="83">
        <f t="shared" si="54"/>
        <v>0</v>
      </c>
      <c r="AF18" s="83">
        <f t="shared" si="54"/>
        <v>0</v>
      </c>
      <c r="AG18" s="83">
        <f t="shared" si="54"/>
        <v>0</v>
      </c>
      <c r="AH18" s="83">
        <f t="shared" si="54"/>
        <v>0</v>
      </c>
      <c r="AI18" s="83">
        <f t="shared" si="54"/>
        <v>0</v>
      </c>
      <c r="AJ18" s="83">
        <f t="shared" si="54"/>
        <v>0</v>
      </c>
      <c r="AK18" s="83">
        <f t="shared" si="54"/>
        <v>0</v>
      </c>
      <c r="AL18" s="83">
        <f t="shared" si="54"/>
        <v>0</v>
      </c>
      <c r="AM18" s="83">
        <f t="shared" si="54"/>
        <v>0</v>
      </c>
      <c r="AN18" s="83">
        <f t="shared" si="54"/>
        <v>0</v>
      </c>
      <c r="AO18" s="83">
        <f t="shared" si="54"/>
        <v>0</v>
      </c>
      <c r="AP18" s="83">
        <f t="shared" si="54"/>
        <v>0</v>
      </c>
      <c r="AQ18" s="83">
        <f t="shared" si="54"/>
        <v>0</v>
      </c>
      <c r="AR18" s="83">
        <f t="shared" si="54"/>
        <v>0</v>
      </c>
      <c r="AS18" s="83">
        <f t="shared" si="54"/>
        <v>0</v>
      </c>
      <c r="AT18" s="83">
        <f t="shared" si="54"/>
        <v>0</v>
      </c>
      <c r="AU18" s="83">
        <f t="shared" si="54"/>
        <v>0</v>
      </c>
      <c r="AV18" s="83">
        <f t="shared" si="54"/>
        <v>0</v>
      </c>
      <c r="AW18" s="83">
        <f t="shared" si="54"/>
        <v>0</v>
      </c>
      <c r="AX18" s="83">
        <f t="shared" si="54"/>
        <v>0</v>
      </c>
      <c r="AY18" s="83">
        <f t="shared" si="54"/>
        <v>0</v>
      </c>
      <c r="AZ18" s="83">
        <f t="shared" si="54"/>
        <v>0</v>
      </c>
      <c r="BA18" s="83">
        <f t="shared" si="54"/>
        <v>0</v>
      </c>
      <c r="BB18" s="83">
        <f t="shared" si="54"/>
        <v>0</v>
      </c>
      <c r="BC18" s="83">
        <f t="shared" si="54"/>
        <v>0</v>
      </c>
      <c r="BD18" s="83">
        <f t="shared" si="54"/>
        <v>0</v>
      </c>
      <c r="BE18" s="83">
        <f t="shared" si="54"/>
        <v>0</v>
      </c>
      <c r="BF18" s="83">
        <f t="shared" si="54"/>
        <v>0</v>
      </c>
      <c r="BG18" s="83">
        <f t="shared" si="54"/>
        <v>0</v>
      </c>
      <c r="BH18" s="83">
        <f t="shared" si="54"/>
        <v>0</v>
      </c>
      <c r="BI18" s="83">
        <f t="shared" si="54"/>
        <v>0</v>
      </c>
      <c r="BJ18" s="83">
        <f t="shared" si="54"/>
        <v>0</v>
      </c>
      <c r="BK18" s="83">
        <f t="shared" si="54"/>
        <v>0</v>
      </c>
      <c r="BL18" s="83">
        <f t="shared" si="54"/>
        <v>0</v>
      </c>
      <c r="BM18" s="83">
        <f t="shared" si="54"/>
        <v>0</v>
      </c>
      <c r="BN18" s="83">
        <f t="shared" si="54"/>
        <v>0</v>
      </c>
      <c r="BO18" s="83">
        <f t="shared" si="54"/>
        <v>0</v>
      </c>
      <c r="BP18" s="83">
        <f t="shared" si="54"/>
        <v>0</v>
      </c>
      <c r="BQ18" s="83">
        <f t="shared" si="54"/>
        <v>0</v>
      </c>
      <c r="BR18" s="83">
        <f t="shared" si="54"/>
        <v>0</v>
      </c>
      <c r="BS18" s="83">
        <f t="shared" si="54"/>
        <v>0</v>
      </c>
      <c r="BT18" s="83">
        <f t="shared" si="54"/>
        <v>0</v>
      </c>
      <c r="BU18" s="83">
        <f t="shared" si="54"/>
        <v>0</v>
      </c>
      <c r="BV18" s="83">
        <f t="shared" si="54"/>
        <v>0</v>
      </c>
      <c r="BW18" s="83">
        <f t="shared" si="54"/>
        <v>0</v>
      </c>
      <c r="BX18" s="83">
        <f t="shared" si="54"/>
        <v>0</v>
      </c>
    </row>
    <row r="19" collapsed="1">
      <c r="A19" s="87" t="str">
        <f>CONFIG!$D$66</f>
        <v>Subventions d'exploitation</v>
      </c>
      <c r="B19" s="22"/>
      <c r="C19" s="21"/>
      <c r="D19" s="22">
        <f t="shared" ref="D19:D25" si="57">SUM(Q19:AB19)</f>
        <v>0</v>
      </c>
      <c r="E19" s="22">
        <f t="shared" ref="E19:E25" si="58">SUM(AC19:AN19)</f>
        <v>0</v>
      </c>
      <c r="F19" s="22">
        <f t="shared" ref="F19:F25" si="59">SUM(AO19:AZ19)</f>
        <v>0</v>
      </c>
      <c r="G19" s="22">
        <f t="shared" ref="G19:G25" si="60">SUM(BA19:BL19)</f>
        <v>0</v>
      </c>
      <c r="H19" s="22">
        <f t="shared" ref="H19:H25" si="61">SUM(BM19:BX19)</f>
        <v>0</v>
      </c>
      <c r="I19" s="22"/>
      <c r="J19" s="24" t="str">
        <f t="shared" si="13"/>
        <v>-</v>
      </c>
      <c r="K19" s="24" t="str">
        <f t="shared" ref="K19:O19" si="55">IFERROR(D19/C19-1,"-")</f>
        <v>-</v>
      </c>
      <c r="L19" s="24" t="str">
        <f t="shared" si="55"/>
        <v>-</v>
      </c>
      <c r="M19" s="24" t="str">
        <f t="shared" si="55"/>
        <v>-</v>
      </c>
      <c r="N19" s="24" t="str">
        <f t="shared" si="55"/>
        <v>-</v>
      </c>
      <c r="O19" s="24" t="str">
        <f t="shared" si="55"/>
        <v>-</v>
      </c>
      <c r="P19" s="22"/>
      <c r="Q19" s="23">
        <f t="shared" ref="Q19:BX19" si="56">sum(Q20:Q24)</f>
        <v>0</v>
      </c>
      <c r="R19" s="23">
        <f t="shared" si="56"/>
        <v>0</v>
      </c>
      <c r="S19" s="23">
        <f t="shared" si="56"/>
        <v>0</v>
      </c>
      <c r="T19" s="23">
        <f t="shared" si="56"/>
        <v>0</v>
      </c>
      <c r="U19" s="23">
        <f t="shared" si="56"/>
        <v>0</v>
      </c>
      <c r="V19" s="23">
        <f t="shared" si="56"/>
        <v>0</v>
      </c>
      <c r="W19" s="23">
        <f t="shared" si="56"/>
        <v>0</v>
      </c>
      <c r="X19" s="23">
        <f t="shared" si="56"/>
        <v>0</v>
      </c>
      <c r="Y19" s="23">
        <f t="shared" si="56"/>
        <v>0</v>
      </c>
      <c r="Z19" s="23">
        <f t="shared" si="56"/>
        <v>0</v>
      </c>
      <c r="AA19" s="23">
        <f t="shared" si="56"/>
        <v>0</v>
      </c>
      <c r="AB19" s="23">
        <f t="shared" si="56"/>
        <v>0</v>
      </c>
      <c r="AC19" s="23">
        <f t="shared" si="56"/>
        <v>0</v>
      </c>
      <c r="AD19" s="23">
        <f t="shared" si="56"/>
        <v>0</v>
      </c>
      <c r="AE19" s="23">
        <f t="shared" si="56"/>
        <v>0</v>
      </c>
      <c r="AF19" s="23">
        <f t="shared" si="56"/>
        <v>0</v>
      </c>
      <c r="AG19" s="23">
        <f t="shared" si="56"/>
        <v>0</v>
      </c>
      <c r="AH19" s="23">
        <f t="shared" si="56"/>
        <v>0</v>
      </c>
      <c r="AI19" s="23">
        <f t="shared" si="56"/>
        <v>0</v>
      </c>
      <c r="AJ19" s="23">
        <f t="shared" si="56"/>
        <v>0</v>
      </c>
      <c r="AK19" s="23">
        <f t="shared" si="56"/>
        <v>0</v>
      </c>
      <c r="AL19" s="23">
        <f t="shared" si="56"/>
        <v>0</v>
      </c>
      <c r="AM19" s="23">
        <f t="shared" si="56"/>
        <v>0</v>
      </c>
      <c r="AN19" s="23">
        <f t="shared" si="56"/>
        <v>0</v>
      </c>
      <c r="AO19" s="23">
        <f t="shared" si="56"/>
        <v>0</v>
      </c>
      <c r="AP19" s="23">
        <f t="shared" si="56"/>
        <v>0</v>
      </c>
      <c r="AQ19" s="23">
        <f t="shared" si="56"/>
        <v>0</v>
      </c>
      <c r="AR19" s="23">
        <f t="shared" si="56"/>
        <v>0</v>
      </c>
      <c r="AS19" s="23">
        <f t="shared" si="56"/>
        <v>0</v>
      </c>
      <c r="AT19" s="23">
        <f t="shared" si="56"/>
        <v>0</v>
      </c>
      <c r="AU19" s="23">
        <f t="shared" si="56"/>
        <v>0</v>
      </c>
      <c r="AV19" s="23">
        <f t="shared" si="56"/>
        <v>0</v>
      </c>
      <c r="AW19" s="23">
        <f t="shared" si="56"/>
        <v>0</v>
      </c>
      <c r="AX19" s="23">
        <f t="shared" si="56"/>
        <v>0</v>
      </c>
      <c r="AY19" s="23">
        <f t="shared" si="56"/>
        <v>0</v>
      </c>
      <c r="AZ19" s="23">
        <f t="shared" si="56"/>
        <v>0</v>
      </c>
      <c r="BA19" s="23">
        <f t="shared" si="56"/>
        <v>0</v>
      </c>
      <c r="BB19" s="23">
        <f t="shared" si="56"/>
        <v>0</v>
      </c>
      <c r="BC19" s="23">
        <f t="shared" si="56"/>
        <v>0</v>
      </c>
      <c r="BD19" s="23">
        <f t="shared" si="56"/>
        <v>0</v>
      </c>
      <c r="BE19" s="23">
        <f t="shared" si="56"/>
        <v>0</v>
      </c>
      <c r="BF19" s="23">
        <f t="shared" si="56"/>
        <v>0</v>
      </c>
      <c r="BG19" s="23">
        <f t="shared" si="56"/>
        <v>0</v>
      </c>
      <c r="BH19" s="23">
        <f t="shared" si="56"/>
        <v>0</v>
      </c>
      <c r="BI19" s="23">
        <f t="shared" si="56"/>
        <v>0</v>
      </c>
      <c r="BJ19" s="23">
        <f t="shared" si="56"/>
        <v>0</v>
      </c>
      <c r="BK19" s="23">
        <f t="shared" si="56"/>
        <v>0</v>
      </c>
      <c r="BL19" s="23">
        <f t="shared" si="56"/>
        <v>0</v>
      </c>
      <c r="BM19" s="23">
        <f t="shared" si="56"/>
        <v>0</v>
      </c>
      <c r="BN19" s="23">
        <f t="shared" si="56"/>
        <v>0</v>
      </c>
      <c r="BO19" s="23">
        <f t="shared" si="56"/>
        <v>0</v>
      </c>
      <c r="BP19" s="23">
        <f t="shared" si="56"/>
        <v>0</v>
      </c>
      <c r="BQ19" s="23">
        <f t="shared" si="56"/>
        <v>0</v>
      </c>
      <c r="BR19" s="23">
        <f t="shared" si="56"/>
        <v>0</v>
      </c>
      <c r="BS19" s="23">
        <f t="shared" si="56"/>
        <v>0</v>
      </c>
      <c r="BT19" s="23">
        <f t="shared" si="56"/>
        <v>0</v>
      </c>
      <c r="BU19" s="23">
        <f t="shared" si="56"/>
        <v>0</v>
      </c>
      <c r="BV19" s="23">
        <f t="shared" si="56"/>
        <v>0</v>
      </c>
      <c r="BW19" s="23">
        <f t="shared" si="56"/>
        <v>0</v>
      </c>
      <c r="BX19" s="23">
        <f t="shared" si="56"/>
        <v>0</v>
      </c>
    </row>
    <row r="20" hidden="1" outlineLevel="1">
      <c r="A20" s="28" t="s">
        <v>56</v>
      </c>
      <c r="B20" s="22"/>
      <c r="C20" s="21"/>
      <c r="D20" s="10">
        <f t="shared" si="57"/>
        <v>0</v>
      </c>
      <c r="E20" s="10">
        <f t="shared" si="58"/>
        <v>0</v>
      </c>
      <c r="F20" s="10">
        <f t="shared" si="59"/>
        <v>0</v>
      </c>
      <c r="G20" s="10">
        <f t="shared" si="60"/>
        <v>0</v>
      </c>
      <c r="H20" s="10">
        <f t="shared" si="61"/>
        <v>0</v>
      </c>
      <c r="I20" s="10"/>
      <c r="J20" s="33" t="str">
        <f t="shared" si="13"/>
        <v>-</v>
      </c>
      <c r="K20" s="24"/>
      <c r="L20" s="24"/>
      <c r="M20" s="24"/>
      <c r="N20" s="24"/>
      <c r="O20" s="24"/>
      <c r="P20" s="22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</row>
    <row r="21" hidden="1" outlineLevel="1">
      <c r="A21" s="28" t="s">
        <v>63</v>
      </c>
      <c r="B21" s="22"/>
      <c r="C21" s="21"/>
      <c r="D21" s="10">
        <f t="shared" si="57"/>
        <v>0</v>
      </c>
      <c r="E21" s="10">
        <f t="shared" si="58"/>
        <v>0</v>
      </c>
      <c r="F21" s="10">
        <f t="shared" si="59"/>
        <v>0</v>
      </c>
      <c r="G21" s="10">
        <f t="shared" si="60"/>
        <v>0</v>
      </c>
      <c r="H21" s="10">
        <f t="shared" si="61"/>
        <v>0</v>
      </c>
      <c r="I21" s="10"/>
      <c r="J21" s="33" t="str">
        <f t="shared" si="13"/>
        <v>-</v>
      </c>
      <c r="K21" s="24"/>
      <c r="L21" s="24"/>
      <c r="M21" s="24"/>
      <c r="N21" s="24"/>
      <c r="O21" s="24"/>
      <c r="P21" s="22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</row>
    <row r="22" hidden="1" outlineLevel="1">
      <c r="A22" s="28" t="s">
        <v>68</v>
      </c>
      <c r="B22" s="22"/>
      <c r="C22" s="21"/>
      <c r="D22" s="10">
        <f t="shared" si="57"/>
        <v>0</v>
      </c>
      <c r="E22" s="10">
        <f t="shared" si="58"/>
        <v>0</v>
      </c>
      <c r="F22" s="10">
        <f t="shared" si="59"/>
        <v>0</v>
      </c>
      <c r="G22" s="10">
        <f t="shared" si="60"/>
        <v>0</v>
      </c>
      <c r="H22" s="10">
        <f t="shared" si="61"/>
        <v>0</v>
      </c>
      <c r="I22" s="10"/>
      <c r="J22" s="33" t="str">
        <f t="shared" si="13"/>
        <v>-</v>
      </c>
      <c r="K22" s="24"/>
      <c r="L22" s="24"/>
      <c r="M22" s="24"/>
      <c r="N22" s="24"/>
      <c r="O22" s="24"/>
      <c r="P22" s="22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</row>
    <row r="23" hidden="1" outlineLevel="1">
      <c r="A23" s="28" t="s">
        <v>71</v>
      </c>
      <c r="B23" s="22"/>
      <c r="C23" s="21"/>
      <c r="D23" s="10">
        <f t="shared" si="57"/>
        <v>0</v>
      </c>
      <c r="E23" s="10">
        <f t="shared" si="58"/>
        <v>0</v>
      </c>
      <c r="F23" s="10">
        <f t="shared" si="59"/>
        <v>0</v>
      </c>
      <c r="G23" s="10">
        <f t="shared" si="60"/>
        <v>0</v>
      </c>
      <c r="H23" s="10">
        <f t="shared" si="61"/>
        <v>0</v>
      </c>
      <c r="I23" s="10"/>
      <c r="J23" s="33" t="str">
        <f t="shared" si="13"/>
        <v>-</v>
      </c>
      <c r="K23" s="24"/>
      <c r="L23" s="24"/>
      <c r="M23" s="24"/>
      <c r="N23" s="24"/>
      <c r="O23" s="24"/>
      <c r="P23" s="22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</row>
    <row r="24" hidden="1" outlineLevel="1">
      <c r="A24" s="28" t="s">
        <v>74</v>
      </c>
      <c r="B24" s="22"/>
      <c r="C24" s="21"/>
      <c r="D24" s="10">
        <f t="shared" si="57"/>
        <v>0</v>
      </c>
      <c r="E24" s="10">
        <f t="shared" si="58"/>
        <v>0</v>
      </c>
      <c r="F24" s="10">
        <f t="shared" si="59"/>
        <v>0</v>
      </c>
      <c r="G24" s="10">
        <f t="shared" si="60"/>
        <v>0</v>
      </c>
      <c r="H24" s="10">
        <f t="shared" si="61"/>
        <v>0</v>
      </c>
      <c r="I24" s="10"/>
      <c r="J24" s="33" t="str">
        <f t="shared" si="13"/>
        <v>-</v>
      </c>
      <c r="K24" s="24"/>
      <c r="L24" s="24"/>
      <c r="M24" s="24"/>
      <c r="N24" s="24"/>
      <c r="O24" s="24"/>
      <c r="P24" s="22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</row>
    <row r="25">
      <c r="A25" s="87" t="str">
        <f>CONFIG!D67</f>
        <v>Production Immobilisée</v>
      </c>
      <c r="B25" s="22"/>
      <c r="C25" s="21"/>
      <c r="D25" s="22">
        <f t="shared" si="57"/>
        <v>0</v>
      </c>
      <c r="E25" s="22">
        <f t="shared" si="58"/>
        <v>0</v>
      </c>
      <c r="F25" s="22">
        <f t="shared" si="59"/>
        <v>0</v>
      </c>
      <c r="G25" s="22">
        <f t="shared" si="60"/>
        <v>0</v>
      </c>
      <c r="H25" s="22">
        <f t="shared" si="61"/>
        <v>0</v>
      </c>
      <c r="I25" s="22"/>
      <c r="J25" s="24" t="str">
        <f t="shared" si="13"/>
        <v>-</v>
      </c>
      <c r="K25" s="24" t="str">
        <f t="shared" ref="K25:O25" si="62">IFERROR(D25/C25-1,"-")</f>
        <v>-</v>
      </c>
      <c r="L25" s="24" t="str">
        <f t="shared" si="62"/>
        <v>-</v>
      </c>
      <c r="M25" s="24" t="str">
        <f t="shared" si="62"/>
        <v>-</v>
      </c>
      <c r="N25" s="24" t="str">
        <f t="shared" si="62"/>
        <v>-</v>
      </c>
      <c r="O25" s="24" t="str">
        <f t="shared" si="62"/>
        <v>-</v>
      </c>
      <c r="P25" s="22"/>
      <c r="Q25" s="34">
        <v>0.0</v>
      </c>
      <c r="R25" s="34">
        <v>0.0</v>
      </c>
      <c r="S25" s="34">
        <v>0.0</v>
      </c>
      <c r="T25" s="34">
        <v>0.0</v>
      </c>
      <c r="U25" s="34">
        <v>0.0</v>
      </c>
      <c r="V25" s="34">
        <v>0.0</v>
      </c>
      <c r="W25" s="34">
        <v>0.0</v>
      </c>
      <c r="X25" s="34">
        <v>0.0</v>
      </c>
      <c r="Y25" s="34">
        <v>0.0</v>
      </c>
      <c r="Z25" s="34">
        <v>0.0</v>
      </c>
      <c r="AA25" s="34">
        <v>0.0</v>
      </c>
      <c r="AB25" s="34">
        <v>0.0</v>
      </c>
      <c r="AC25" s="34">
        <v>0.0</v>
      </c>
      <c r="AD25" s="34">
        <v>0.0</v>
      </c>
      <c r="AE25" s="34">
        <v>0.0</v>
      </c>
      <c r="AF25" s="34">
        <v>0.0</v>
      </c>
      <c r="AG25" s="34">
        <v>0.0</v>
      </c>
      <c r="AH25" s="34">
        <v>0.0</v>
      </c>
      <c r="AI25" s="34">
        <v>0.0</v>
      </c>
      <c r="AJ25" s="34">
        <v>0.0</v>
      </c>
      <c r="AK25" s="34">
        <v>0.0</v>
      </c>
      <c r="AL25" s="34">
        <v>0.0</v>
      </c>
      <c r="AM25" s="34">
        <v>0.0</v>
      </c>
      <c r="AN25" s="34">
        <v>0.0</v>
      </c>
      <c r="AO25" s="34">
        <v>0.0</v>
      </c>
      <c r="AP25" s="34">
        <v>0.0</v>
      </c>
      <c r="AQ25" s="34">
        <v>0.0</v>
      </c>
      <c r="AR25" s="34">
        <v>0.0</v>
      </c>
      <c r="AS25" s="34">
        <v>0.0</v>
      </c>
      <c r="AT25" s="34">
        <v>0.0</v>
      </c>
      <c r="AU25" s="34">
        <v>0.0</v>
      </c>
      <c r="AV25" s="34">
        <v>0.0</v>
      </c>
      <c r="AW25" s="34">
        <v>0.0</v>
      </c>
      <c r="AX25" s="34">
        <v>0.0</v>
      </c>
      <c r="AY25" s="34">
        <v>0.0</v>
      </c>
      <c r="AZ25" s="34">
        <v>0.0</v>
      </c>
      <c r="BA25" s="34">
        <v>0.0</v>
      </c>
      <c r="BB25" s="34">
        <v>0.0</v>
      </c>
      <c r="BC25" s="34">
        <v>0.0</v>
      </c>
      <c r="BD25" s="34">
        <v>0.0</v>
      </c>
      <c r="BE25" s="34">
        <v>0.0</v>
      </c>
      <c r="BF25" s="34">
        <v>0.0</v>
      </c>
      <c r="BG25" s="34">
        <v>0.0</v>
      </c>
      <c r="BH25" s="34">
        <v>0.0</v>
      </c>
      <c r="BI25" s="34">
        <v>0.0</v>
      </c>
      <c r="BJ25" s="34">
        <v>0.0</v>
      </c>
      <c r="BK25" s="34">
        <v>0.0</v>
      </c>
      <c r="BL25" s="34">
        <v>0.0</v>
      </c>
      <c r="BM25" s="34">
        <v>0.0</v>
      </c>
      <c r="BN25" s="34">
        <v>0.0</v>
      </c>
      <c r="BO25" s="34">
        <v>0.0</v>
      </c>
      <c r="BP25" s="34">
        <v>0.0</v>
      </c>
      <c r="BQ25" s="34">
        <v>0.0</v>
      </c>
      <c r="BR25" s="34">
        <v>0.0</v>
      </c>
      <c r="BS25" s="34">
        <v>0.0</v>
      </c>
      <c r="BT25" s="34">
        <v>0.0</v>
      </c>
      <c r="BU25" s="34">
        <v>0.0</v>
      </c>
      <c r="BV25" s="34">
        <v>0.0</v>
      </c>
      <c r="BW25" s="34">
        <v>0.0</v>
      </c>
      <c r="BX25" s="34">
        <v>0.0</v>
      </c>
    </row>
    <row r="26">
      <c r="A26" s="93" t="str">
        <f>CONFIG!D68</f>
        <v>Produits d'exploitation</v>
      </c>
      <c r="B26" s="9"/>
      <c r="C26" s="25">
        <f t="shared" ref="C26:H26" si="63">C18+C19+C25</f>
        <v>0</v>
      </c>
      <c r="D26" s="25">
        <f t="shared" si="63"/>
        <v>0</v>
      </c>
      <c r="E26" s="25">
        <f t="shared" si="63"/>
        <v>0</v>
      </c>
      <c r="F26" s="25">
        <f t="shared" si="63"/>
        <v>0</v>
      </c>
      <c r="G26" s="25">
        <f t="shared" si="63"/>
        <v>0</v>
      </c>
      <c r="H26" s="25">
        <f t="shared" si="63"/>
        <v>0</v>
      </c>
      <c r="I26" s="9"/>
      <c r="J26" s="95" t="str">
        <f t="shared" si="13"/>
        <v>-</v>
      </c>
      <c r="K26" s="95" t="str">
        <f t="shared" ref="K26:O26" si="64">IFERROR(D26/C26-1,"-")</f>
        <v>-</v>
      </c>
      <c r="L26" s="95" t="str">
        <f t="shared" si="64"/>
        <v>-</v>
      </c>
      <c r="M26" s="95" t="str">
        <f t="shared" si="64"/>
        <v>-</v>
      </c>
      <c r="N26" s="95" t="str">
        <f t="shared" si="64"/>
        <v>-</v>
      </c>
      <c r="O26" s="95" t="str">
        <f t="shared" si="64"/>
        <v>-</v>
      </c>
      <c r="P26" s="9"/>
      <c r="Q26" s="25">
        <f t="shared" ref="Q26:BX26" si="65">Q18+Q19+Q25</f>
        <v>0</v>
      </c>
      <c r="R26" s="25">
        <f t="shared" si="65"/>
        <v>0</v>
      </c>
      <c r="S26" s="25">
        <f t="shared" si="65"/>
        <v>0</v>
      </c>
      <c r="T26" s="25">
        <f t="shared" si="65"/>
        <v>0</v>
      </c>
      <c r="U26" s="25">
        <f t="shared" si="65"/>
        <v>0</v>
      </c>
      <c r="V26" s="25">
        <f t="shared" si="65"/>
        <v>0</v>
      </c>
      <c r="W26" s="25">
        <f t="shared" si="65"/>
        <v>0</v>
      </c>
      <c r="X26" s="25">
        <f t="shared" si="65"/>
        <v>0</v>
      </c>
      <c r="Y26" s="25">
        <f t="shared" si="65"/>
        <v>0</v>
      </c>
      <c r="Z26" s="25">
        <f t="shared" si="65"/>
        <v>0</v>
      </c>
      <c r="AA26" s="25">
        <f t="shared" si="65"/>
        <v>0</v>
      </c>
      <c r="AB26" s="25">
        <f t="shared" si="65"/>
        <v>0</v>
      </c>
      <c r="AC26" s="25">
        <f t="shared" si="65"/>
        <v>0</v>
      </c>
      <c r="AD26" s="25">
        <f t="shared" si="65"/>
        <v>0</v>
      </c>
      <c r="AE26" s="25">
        <f t="shared" si="65"/>
        <v>0</v>
      </c>
      <c r="AF26" s="25">
        <f t="shared" si="65"/>
        <v>0</v>
      </c>
      <c r="AG26" s="25">
        <f t="shared" si="65"/>
        <v>0</v>
      </c>
      <c r="AH26" s="25">
        <f t="shared" si="65"/>
        <v>0</v>
      </c>
      <c r="AI26" s="25">
        <f t="shared" si="65"/>
        <v>0</v>
      </c>
      <c r="AJ26" s="25">
        <f t="shared" si="65"/>
        <v>0</v>
      </c>
      <c r="AK26" s="25">
        <f t="shared" si="65"/>
        <v>0</v>
      </c>
      <c r="AL26" s="25">
        <f t="shared" si="65"/>
        <v>0</v>
      </c>
      <c r="AM26" s="25">
        <f t="shared" si="65"/>
        <v>0</v>
      </c>
      <c r="AN26" s="25">
        <f t="shared" si="65"/>
        <v>0</v>
      </c>
      <c r="AO26" s="25">
        <f t="shared" si="65"/>
        <v>0</v>
      </c>
      <c r="AP26" s="25">
        <f t="shared" si="65"/>
        <v>0</v>
      </c>
      <c r="AQ26" s="25">
        <f t="shared" si="65"/>
        <v>0</v>
      </c>
      <c r="AR26" s="25">
        <f t="shared" si="65"/>
        <v>0</v>
      </c>
      <c r="AS26" s="25">
        <f t="shared" si="65"/>
        <v>0</v>
      </c>
      <c r="AT26" s="25">
        <f t="shared" si="65"/>
        <v>0</v>
      </c>
      <c r="AU26" s="25">
        <f t="shared" si="65"/>
        <v>0</v>
      </c>
      <c r="AV26" s="25">
        <f t="shared" si="65"/>
        <v>0</v>
      </c>
      <c r="AW26" s="25">
        <f t="shared" si="65"/>
        <v>0</v>
      </c>
      <c r="AX26" s="25">
        <f t="shared" si="65"/>
        <v>0</v>
      </c>
      <c r="AY26" s="25">
        <f t="shared" si="65"/>
        <v>0</v>
      </c>
      <c r="AZ26" s="25">
        <f t="shared" si="65"/>
        <v>0</v>
      </c>
      <c r="BA26" s="25">
        <f t="shared" si="65"/>
        <v>0</v>
      </c>
      <c r="BB26" s="25">
        <f t="shared" si="65"/>
        <v>0</v>
      </c>
      <c r="BC26" s="25">
        <f t="shared" si="65"/>
        <v>0</v>
      </c>
      <c r="BD26" s="25">
        <f t="shared" si="65"/>
        <v>0</v>
      </c>
      <c r="BE26" s="25">
        <f t="shared" si="65"/>
        <v>0</v>
      </c>
      <c r="BF26" s="25">
        <f t="shared" si="65"/>
        <v>0</v>
      </c>
      <c r="BG26" s="25">
        <f t="shared" si="65"/>
        <v>0</v>
      </c>
      <c r="BH26" s="25">
        <f t="shared" si="65"/>
        <v>0</v>
      </c>
      <c r="BI26" s="25">
        <f t="shared" si="65"/>
        <v>0</v>
      </c>
      <c r="BJ26" s="25">
        <f t="shared" si="65"/>
        <v>0</v>
      </c>
      <c r="BK26" s="25">
        <f t="shared" si="65"/>
        <v>0</v>
      </c>
      <c r="BL26" s="25">
        <f t="shared" si="65"/>
        <v>0</v>
      </c>
      <c r="BM26" s="25">
        <f t="shared" si="65"/>
        <v>0</v>
      </c>
      <c r="BN26" s="25">
        <f t="shared" si="65"/>
        <v>0</v>
      </c>
      <c r="BO26" s="25">
        <f t="shared" si="65"/>
        <v>0</v>
      </c>
      <c r="BP26" s="25">
        <f t="shared" si="65"/>
        <v>0</v>
      </c>
      <c r="BQ26" s="25">
        <f t="shared" si="65"/>
        <v>0</v>
      </c>
      <c r="BR26" s="25">
        <f t="shared" si="65"/>
        <v>0</v>
      </c>
      <c r="BS26" s="25">
        <f t="shared" si="65"/>
        <v>0</v>
      </c>
      <c r="BT26" s="25">
        <f t="shared" si="65"/>
        <v>0</v>
      </c>
      <c r="BU26" s="25">
        <f t="shared" si="65"/>
        <v>0</v>
      </c>
      <c r="BV26" s="25">
        <f t="shared" si="65"/>
        <v>0</v>
      </c>
      <c r="BW26" s="25">
        <f t="shared" si="65"/>
        <v>0</v>
      </c>
      <c r="BX26" s="25">
        <f t="shared" si="65"/>
        <v>0</v>
      </c>
    </row>
    <row r="27" collapsed="1">
      <c r="A27" s="87" t="str">
        <f>CONFIG!D69</f>
        <v>Achats de marchandises et de matières premières</v>
      </c>
      <c r="B27" s="22"/>
      <c r="C27" s="22"/>
      <c r="D27" s="22">
        <f t="shared" ref="D27:D28" si="68">SUM(Q27:AB27)</f>
        <v>0</v>
      </c>
      <c r="E27" s="22">
        <f t="shared" ref="E27:E28" si="69">SUM(AC27:AN27)</f>
        <v>0</v>
      </c>
      <c r="F27" s="22">
        <f t="shared" ref="F27:F28" si="70">SUM(AO27:AZ27)</f>
        <v>0</v>
      </c>
      <c r="G27" s="22">
        <f t="shared" ref="G27:G28" si="71">SUM(BA27:BL27)</f>
        <v>0</v>
      </c>
      <c r="H27" s="22">
        <f t="shared" ref="H27:H28" si="72">SUM(BM27:BX27)</f>
        <v>0</v>
      </c>
      <c r="I27" s="22"/>
      <c r="J27" s="24" t="str">
        <f t="shared" si="13"/>
        <v>-</v>
      </c>
      <c r="K27" s="24" t="str">
        <f t="shared" ref="K27:O27" si="66">IFERROR(D27/C27-1,"-")</f>
        <v>-</v>
      </c>
      <c r="L27" s="24" t="str">
        <f t="shared" si="66"/>
        <v>-</v>
      </c>
      <c r="M27" s="24" t="str">
        <f t="shared" si="66"/>
        <v>-</v>
      </c>
      <c r="N27" s="24" t="str">
        <f t="shared" si="66"/>
        <v>-</v>
      </c>
      <c r="O27" s="24" t="str">
        <f t="shared" si="66"/>
        <v>-</v>
      </c>
      <c r="P27" s="22"/>
      <c r="Q27" s="22">
        <f t="shared" ref="Q27:BX27" si="67">SUM(Q28,Q30,Q32,Q34,Q36)</f>
        <v>0</v>
      </c>
      <c r="R27" s="22">
        <f t="shared" si="67"/>
        <v>0</v>
      </c>
      <c r="S27" s="22">
        <f t="shared" si="67"/>
        <v>0</v>
      </c>
      <c r="T27" s="22">
        <f t="shared" si="67"/>
        <v>0</v>
      </c>
      <c r="U27" s="22">
        <f t="shared" si="67"/>
        <v>0</v>
      </c>
      <c r="V27" s="22">
        <f t="shared" si="67"/>
        <v>0</v>
      </c>
      <c r="W27" s="22">
        <f t="shared" si="67"/>
        <v>0</v>
      </c>
      <c r="X27" s="22">
        <f t="shared" si="67"/>
        <v>0</v>
      </c>
      <c r="Y27" s="22">
        <f t="shared" si="67"/>
        <v>0</v>
      </c>
      <c r="Z27" s="22">
        <f t="shared" si="67"/>
        <v>0</v>
      </c>
      <c r="AA27" s="22">
        <f t="shared" si="67"/>
        <v>0</v>
      </c>
      <c r="AB27" s="22">
        <f t="shared" si="67"/>
        <v>0</v>
      </c>
      <c r="AC27" s="22">
        <f t="shared" si="67"/>
        <v>0</v>
      </c>
      <c r="AD27" s="22">
        <f t="shared" si="67"/>
        <v>0</v>
      </c>
      <c r="AE27" s="22">
        <f t="shared" si="67"/>
        <v>0</v>
      </c>
      <c r="AF27" s="22">
        <f t="shared" si="67"/>
        <v>0</v>
      </c>
      <c r="AG27" s="22">
        <f t="shared" si="67"/>
        <v>0</v>
      </c>
      <c r="AH27" s="22">
        <f t="shared" si="67"/>
        <v>0</v>
      </c>
      <c r="AI27" s="22">
        <f t="shared" si="67"/>
        <v>0</v>
      </c>
      <c r="AJ27" s="22">
        <f t="shared" si="67"/>
        <v>0</v>
      </c>
      <c r="AK27" s="22">
        <f t="shared" si="67"/>
        <v>0</v>
      </c>
      <c r="AL27" s="22">
        <f t="shared" si="67"/>
        <v>0</v>
      </c>
      <c r="AM27" s="22">
        <f t="shared" si="67"/>
        <v>0</v>
      </c>
      <c r="AN27" s="22">
        <f t="shared" si="67"/>
        <v>0</v>
      </c>
      <c r="AO27" s="22">
        <f t="shared" si="67"/>
        <v>0</v>
      </c>
      <c r="AP27" s="22">
        <f t="shared" si="67"/>
        <v>0</v>
      </c>
      <c r="AQ27" s="22">
        <f t="shared" si="67"/>
        <v>0</v>
      </c>
      <c r="AR27" s="22">
        <f t="shared" si="67"/>
        <v>0</v>
      </c>
      <c r="AS27" s="22">
        <f t="shared" si="67"/>
        <v>0</v>
      </c>
      <c r="AT27" s="22">
        <f t="shared" si="67"/>
        <v>0</v>
      </c>
      <c r="AU27" s="22">
        <f t="shared" si="67"/>
        <v>0</v>
      </c>
      <c r="AV27" s="22">
        <f t="shared" si="67"/>
        <v>0</v>
      </c>
      <c r="AW27" s="22">
        <f t="shared" si="67"/>
        <v>0</v>
      </c>
      <c r="AX27" s="22">
        <f t="shared" si="67"/>
        <v>0</v>
      </c>
      <c r="AY27" s="22">
        <f t="shared" si="67"/>
        <v>0</v>
      </c>
      <c r="AZ27" s="22">
        <f t="shared" si="67"/>
        <v>0</v>
      </c>
      <c r="BA27" s="22">
        <f t="shared" si="67"/>
        <v>0</v>
      </c>
      <c r="BB27" s="22">
        <f t="shared" si="67"/>
        <v>0</v>
      </c>
      <c r="BC27" s="22">
        <f t="shared" si="67"/>
        <v>0</v>
      </c>
      <c r="BD27" s="22">
        <f t="shared" si="67"/>
        <v>0</v>
      </c>
      <c r="BE27" s="22">
        <f t="shared" si="67"/>
        <v>0</v>
      </c>
      <c r="BF27" s="22">
        <f t="shared" si="67"/>
        <v>0</v>
      </c>
      <c r="BG27" s="22">
        <f t="shared" si="67"/>
        <v>0</v>
      </c>
      <c r="BH27" s="22">
        <f t="shared" si="67"/>
        <v>0</v>
      </c>
      <c r="BI27" s="22">
        <f t="shared" si="67"/>
        <v>0</v>
      </c>
      <c r="BJ27" s="22">
        <f t="shared" si="67"/>
        <v>0</v>
      </c>
      <c r="BK27" s="22">
        <f t="shared" si="67"/>
        <v>0</v>
      </c>
      <c r="BL27" s="22">
        <f t="shared" si="67"/>
        <v>0</v>
      </c>
      <c r="BM27" s="22">
        <f t="shared" si="67"/>
        <v>0</v>
      </c>
      <c r="BN27" s="22">
        <f t="shared" si="67"/>
        <v>0</v>
      </c>
      <c r="BO27" s="22">
        <f t="shared" si="67"/>
        <v>0</v>
      </c>
      <c r="BP27" s="22">
        <f t="shared" si="67"/>
        <v>0</v>
      </c>
      <c r="BQ27" s="22">
        <f t="shared" si="67"/>
        <v>0</v>
      </c>
      <c r="BR27" s="22">
        <f t="shared" si="67"/>
        <v>0</v>
      </c>
      <c r="BS27" s="22">
        <f t="shared" si="67"/>
        <v>0</v>
      </c>
      <c r="BT27" s="22">
        <f t="shared" si="67"/>
        <v>0</v>
      </c>
      <c r="BU27" s="22">
        <f t="shared" si="67"/>
        <v>0</v>
      </c>
      <c r="BV27" s="22">
        <f t="shared" si="67"/>
        <v>0</v>
      </c>
      <c r="BW27" s="22">
        <f t="shared" si="67"/>
        <v>0</v>
      </c>
      <c r="BX27" s="22">
        <f t="shared" si="67"/>
        <v>0</v>
      </c>
    </row>
    <row r="28" hidden="1" outlineLevel="1" collapsed="1">
      <c r="A28" s="99" t="str">
        <f>CONFIG!$D$70&amp;" "&amp;A3</f>
        <v>AMMP Type de client 1</v>
      </c>
      <c r="B28" s="10"/>
      <c r="C28" s="10"/>
      <c r="D28" s="10">
        <f t="shared" si="68"/>
        <v>0</v>
      </c>
      <c r="E28" s="10">
        <f t="shared" si="69"/>
        <v>0</v>
      </c>
      <c r="F28" s="10">
        <f t="shared" si="70"/>
        <v>0</v>
      </c>
      <c r="G28" s="10">
        <f t="shared" si="71"/>
        <v>0</v>
      </c>
      <c r="H28" s="10">
        <f t="shared" si="72"/>
        <v>0</v>
      </c>
      <c r="I28" s="30"/>
      <c r="J28" s="33" t="str">
        <f t="shared" si="13"/>
        <v>-</v>
      </c>
      <c r="K28" s="33" t="str">
        <f t="shared" ref="K28:O28" si="73">IFERROR(D28/C28-1,"-")</f>
        <v>-</v>
      </c>
      <c r="L28" s="33" t="str">
        <f t="shared" si="73"/>
        <v>-</v>
      </c>
      <c r="M28" s="33" t="str">
        <f t="shared" si="73"/>
        <v>-</v>
      </c>
      <c r="N28" s="33" t="str">
        <f t="shared" si="73"/>
        <v>-</v>
      </c>
      <c r="O28" s="33" t="str">
        <f t="shared" si="73"/>
        <v>-</v>
      </c>
      <c r="P28" s="30"/>
      <c r="Q28" s="10">
        <f t="shared" ref="Q28:BX28" si="74">Q29*Q4</f>
        <v>0</v>
      </c>
      <c r="R28" s="10">
        <f t="shared" si="74"/>
        <v>0</v>
      </c>
      <c r="S28" s="10">
        <f t="shared" si="74"/>
        <v>0</v>
      </c>
      <c r="T28" s="10">
        <f t="shared" si="74"/>
        <v>0</v>
      </c>
      <c r="U28" s="10">
        <f t="shared" si="74"/>
        <v>0</v>
      </c>
      <c r="V28" s="10">
        <f t="shared" si="74"/>
        <v>0</v>
      </c>
      <c r="W28" s="10">
        <f t="shared" si="74"/>
        <v>0</v>
      </c>
      <c r="X28" s="10">
        <f t="shared" si="74"/>
        <v>0</v>
      </c>
      <c r="Y28" s="10">
        <f t="shared" si="74"/>
        <v>0</v>
      </c>
      <c r="Z28" s="10">
        <f t="shared" si="74"/>
        <v>0</v>
      </c>
      <c r="AA28" s="10">
        <f t="shared" si="74"/>
        <v>0</v>
      </c>
      <c r="AB28" s="10">
        <f t="shared" si="74"/>
        <v>0</v>
      </c>
      <c r="AC28" s="10">
        <f t="shared" si="74"/>
        <v>0</v>
      </c>
      <c r="AD28" s="10">
        <f t="shared" si="74"/>
        <v>0</v>
      </c>
      <c r="AE28" s="10">
        <f t="shared" si="74"/>
        <v>0</v>
      </c>
      <c r="AF28" s="10">
        <f t="shared" si="74"/>
        <v>0</v>
      </c>
      <c r="AG28" s="10">
        <f t="shared" si="74"/>
        <v>0</v>
      </c>
      <c r="AH28" s="10">
        <f t="shared" si="74"/>
        <v>0</v>
      </c>
      <c r="AI28" s="10">
        <f t="shared" si="74"/>
        <v>0</v>
      </c>
      <c r="AJ28" s="10">
        <f t="shared" si="74"/>
        <v>0</v>
      </c>
      <c r="AK28" s="10">
        <f t="shared" si="74"/>
        <v>0</v>
      </c>
      <c r="AL28" s="10">
        <f t="shared" si="74"/>
        <v>0</v>
      </c>
      <c r="AM28" s="10">
        <f t="shared" si="74"/>
        <v>0</v>
      </c>
      <c r="AN28" s="10">
        <f t="shared" si="74"/>
        <v>0</v>
      </c>
      <c r="AO28" s="10">
        <f t="shared" si="74"/>
        <v>0</v>
      </c>
      <c r="AP28" s="10">
        <f t="shared" si="74"/>
        <v>0</v>
      </c>
      <c r="AQ28" s="10">
        <f t="shared" si="74"/>
        <v>0</v>
      </c>
      <c r="AR28" s="10">
        <f t="shared" si="74"/>
        <v>0</v>
      </c>
      <c r="AS28" s="10">
        <f t="shared" si="74"/>
        <v>0</v>
      </c>
      <c r="AT28" s="10">
        <f t="shared" si="74"/>
        <v>0</v>
      </c>
      <c r="AU28" s="10">
        <f t="shared" si="74"/>
        <v>0</v>
      </c>
      <c r="AV28" s="10">
        <f t="shared" si="74"/>
        <v>0</v>
      </c>
      <c r="AW28" s="10">
        <f t="shared" si="74"/>
        <v>0</v>
      </c>
      <c r="AX28" s="10">
        <f t="shared" si="74"/>
        <v>0</v>
      </c>
      <c r="AY28" s="10">
        <f t="shared" si="74"/>
        <v>0</v>
      </c>
      <c r="AZ28" s="10">
        <f t="shared" si="74"/>
        <v>0</v>
      </c>
      <c r="BA28" s="10">
        <f t="shared" si="74"/>
        <v>0</v>
      </c>
      <c r="BB28" s="10">
        <f t="shared" si="74"/>
        <v>0</v>
      </c>
      <c r="BC28" s="10">
        <f t="shared" si="74"/>
        <v>0</v>
      </c>
      <c r="BD28" s="10">
        <f t="shared" si="74"/>
        <v>0</v>
      </c>
      <c r="BE28" s="10">
        <f t="shared" si="74"/>
        <v>0</v>
      </c>
      <c r="BF28" s="10">
        <f t="shared" si="74"/>
        <v>0</v>
      </c>
      <c r="BG28" s="10">
        <f t="shared" si="74"/>
        <v>0</v>
      </c>
      <c r="BH28" s="10">
        <f t="shared" si="74"/>
        <v>0</v>
      </c>
      <c r="BI28" s="10">
        <f t="shared" si="74"/>
        <v>0</v>
      </c>
      <c r="BJ28" s="10">
        <f t="shared" si="74"/>
        <v>0</v>
      </c>
      <c r="BK28" s="10">
        <f t="shared" si="74"/>
        <v>0</v>
      </c>
      <c r="BL28" s="10">
        <f t="shared" si="74"/>
        <v>0</v>
      </c>
      <c r="BM28" s="10">
        <f t="shared" si="74"/>
        <v>0</v>
      </c>
      <c r="BN28" s="10">
        <f t="shared" si="74"/>
        <v>0</v>
      </c>
      <c r="BO28" s="10">
        <f t="shared" si="74"/>
        <v>0</v>
      </c>
      <c r="BP28" s="10">
        <f t="shared" si="74"/>
        <v>0</v>
      </c>
      <c r="BQ28" s="10">
        <f t="shared" si="74"/>
        <v>0</v>
      </c>
      <c r="BR28" s="10">
        <f t="shared" si="74"/>
        <v>0</v>
      </c>
      <c r="BS28" s="10">
        <f t="shared" si="74"/>
        <v>0</v>
      </c>
      <c r="BT28" s="10">
        <f t="shared" si="74"/>
        <v>0</v>
      </c>
      <c r="BU28" s="10">
        <f t="shared" si="74"/>
        <v>0</v>
      </c>
      <c r="BV28" s="10">
        <f t="shared" si="74"/>
        <v>0</v>
      </c>
      <c r="BW28" s="10">
        <f t="shared" si="74"/>
        <v>0</v>
      </c>
      <c r="BX28" s="10">
        <f t="shared" si="74"/>
        <v>0</v>
      </c>
    </row>
    <row r="29" hidden="1" outlineLevel="2">
      <c r="A29" s="101" t="str">
        <f>CONFIG!$D$71</f>
        <v>Coût unitaire</v>
      </c>
      <c r="B29" s="10"/>
      <c r="C29" s="23"/>
      <c r="D29" s="23">
        <f>IFERROR(SUMPRODUCT(Q28:AB28,Q29:AB29)/D28,0)</f>
        <v>0</v>
      </c>
      <c r="E29" s="23">
        <f>IFERROR(SUMPRODUCT(AC28:AN28,AC29:AN29)/E28,0)</f>
        <v>0</v>
      </c>
      <c r="F29" s="23">
        <f>IFERROR(SUMPRODUCT(AO28:AZ28,AO29:AZ29)/F28,0)</f>
        <v>0</v>
      </c>
      <c r="G29" s="23">
        <f>IFERROR(SUMPRODUCT(BA28:BL28,BA29:BL29)/G28,0)</f>
        <v>0</v>
      </c>
      <c r="H29" s="23">
        <f>IFERROR(SUMPRODUCT(BM28:BX28,BM29:BX29)/H28,0)</f>
        <v>0</v>
      </c>
      <c r="I29" s="30"/>
      <c r="J29" s="33" t="str">
        <f t="shared" si="13"/>
        <v>-</v>
      </c>
      <c r="K29" s="33" t="str">
        <f t="shared" ref="K29:O29" si="75">IFERROR(D29/C29-1,"-")</f>
        <v>-</v>
      </c>
      <c r="L29" s="33" t="str">
        <f t="shared" si="75"/>
        <v>-</v>
      </c>
      <c r="M29" s="33" t="str">
        <f t="shared" si="75"/>
        <v>-</v>
      </c>
      <c r="N29" s="33" t="str">
        <f t="shared" si="75"/>
        <v>-</v>
      </c>
      <c r="O29" s="33" t="str">
        <f t="shared" si="75"/>
        <v>-</v>
      </c>
      <c r="P29" s="30"/>
      <c r="Q29" s="103">
        <v>0.0</v>
      </c>
      <c r="R29" s="103">
        <v>0.0</v>
      </c>
      <c r="S29" s="103">
        <v>0.0</v>
      </c>
      <c r="T29" s="103">
        <v>0.0</v>
      </c>
      <c r="U29" s="103">
        <v>0.0</v>
      </c>
      <c r="V29" s="103">
        <v>0.0</v>
      </c>
      <c r="W29" s="103">
        <v>0.0</v>
      </c>
      <c r="X29" s="103">
        <v>0.0</v>
      </c>
      <c r="Y29" s="103">
        <v>0.0</v>
      </c>
      <c r="Z29" s="103">
        <v>0.0</v>
      </c>
      <c r="AA29" s="103">
        <v>0.0</v>
      </c>
      <c r="AB29" s="103">
        <v>0.0</v>
      </c>
      <c r="AC29" s="103">
        <v>0.0</v>
      </c>
      <c r="AD29" s="103">
        <v>0.0</v>
      </c>
      <c r="AE29" s="103">
        <v>0.0</v>
      </c>
      <c r="AF29" s="103">
        <v>0.0</v>
      </c>
      <c r="AG29" s="103">
        <v>0.0</v>
      </c>
      <c r="AH29" s="103">
        <v>0.0</v>
      </c>
      <c r="AI29" s="103">
        <v>0.0</v>
      </c>
      <c r="AJ29" s="103">
        <v>0.0</v>
      </c>
      <c r="AK29" s="103">
        <v>0.0</v>
      </c>
      <c r="AL29" s="103">
        <v>0.0</v>
      </c>
      <c r="AM29" s="103">
        <v>0.0</v>
      </c>
      <c r="AN29" s="103">
        <v>0.0</v>
      </c>
      <c r="AO29" s="103">
        <v>0.0</v>
      </c>
      <c r="AP29" s="103">
        <v>0.0</v>
      </c>
      <c r="AQ29" s="103">
        <v>0.0</v>
      </c>
      <c r="AR29" s="103">
        <v>0.0</v>
      </c>
      <c r="AS29" s="103">
        <v>0.0</v>
      </c>
      <c r="AT29" s="103">
        <v>0.0</v>
      </c>
      <c r="AU29" s="103">
        <v>0.0</v>
      </c>
      <c r="AV29" s="103">
        <v>0.0</v>
      </c>
      <c r="AW29" s="103">
        <v>0.0</v>
      </c>
      <c r="AX29" s="103">
        <v>0.0</v>
      </c>
      <c r="AY29" s="103">
        <v>0.0</v>
      </c>
      <c r="AZ29" s="103">
        <v>0.0</v>
      </c>
      <c r="BA29" s="103">
        <v>0.0</v>
      </c>
      <c r="BB29" s="103">
        <v>0.0</v>
      </c>
      <c r="BC29" s="103">
        <v>0.0</v>
      </c>
      <c r="BD29" s="103">
        <v>0.0</v>
      </c>
      <c r="BE29" s="103">
        <v>0.0</v>
      </c>
      <c r="BF29" s="103">
        <v>0.0</v>
      </c>
      <c r="BG29" s="103">
        <v>0.0</v>
      </c>
      <c r="BH29" s="103">
        <v>0.0</v>
      </c>
      <c r="BI29" s="103">
        <v>0.0</v>
      </c>
      <c r="BJ29" s="103">
        <v>0.0</v>
      </c>
      <c r="BK29" s="103">
        <v>0.0</v>
      </c>
      <c r="BL29" s="103">
        <v>0.0</v>
      </c>
      <c r="BM29" s="103">
        <v>0.0</v>
      </c>
      <c r="BN29" s="103">
        <v>0.0</v>
      </c>
      <c r="BO29" s="103">
        <v>0.0</v>
      </c>
      <c r="BP29" s="103">
        <v>0.0</v>
      </c>
      <c r="BQ29" s="103">
        <v>0.0</v>
      </c>
      <c r="BR29" s="103">
        <v>0.0</v>
      </c>
      <c r="BS29" s="103">
        <v>0.0</v>
      </c>
      <c r="BT29" s="103">
        <v>0.0</v>
      </c>
      <c r="BU29" s="103">
        <v>0.0</v>
      </c>
      <c r="BV29" s="103">
        <v>0.0</v>
      </c>
      <c r="BW29" s="103">
        <v>0.0</v>
      </c>
      <c r="BX29" s="103">
        <v>0.0</v>
      </c>
    </row>
    <row r="30" hidden="1" outlineLevel="1" collapsed="1">
      <c r="A30" s="99" t="str">
        <f>CONFIG!$D$70&amp;" "&amp;A6</f>
        <v>AMMP Type de client 2</v>
      </c>
      <c r="B30" s="10"/>
      <c r="C30" s="10"/>
      <c r="D30" s="10">
        <f>SUM(Q30:AB30)</f>
        <v>0</v>
      </c>
      <c r="E30" s="10">
        <f>SUM(AC30:AN30)</f>
        <v>0</v>
      </c>
      <c r="F30" s="10">
        <f>SUM(AO30:AZ30)</f>
        <v>0</v>
      </c>
      <c r="G30" s="10">
        <f>SUM(BA30:BL30)</f>
        <v>0</v>
      </c>
      <c r="H30" s="10">
        <f>SUM(BM30:BX30)</f>
        <v>0</v>
      </c>
      <c r="I30" s="30"/>
      <c r="J30" s="33" t="str">
        <f t="shared" si="13"/>
        <v>-</v>
      </c>
      <c r="K30" s="33" t="str">
        <f t="shared" ref="K30:O30" si="76">IFERROR(D30/C30-1,"-")</f>
        <v>-</v>
      </c>
      <c r="L30" s="33" t="str">
        <f t="shared" si="76"/>
        <v>-</v>
      </c>
      <c r="M30" s="33" t="str">
        <f t="shared" si="76"/>
        <v>-</v>
      </c>
      <c r="N30" s="33" t="str">
        <f t="shared" si="76"/>
        <v>-</v>
      </c>
      <c r="O30" s="33" t="str">
        <f t="shared" si="76"/>
        <v>-</v>
      </c>
      <c r="P30" s="30"/>
      <c r="Q30" s="10">
        <f t="shared" ref="Q30:BX30" si="77">Q31*Q7</f>
        <v>0</v>
      </c>
      <c r="R30" s="10">
        <f t="shared" si="77"/>
        <v>0</v>
      </c>
      <c r="S30" s="10">
        <f t="shared" si="77"/>
        <v>0</v>
      </c>
      <c r="T30" s="10">
        <f t="shared" si="77"/>
        <v>0</v>
      </c>
      <c r="U30" s="10">
        <f t="shared" si="77"/>
        <v>0</v>
      </c>
      <c r="V30" s="10">
        <f t="shared" si="77"/>
        <v>0</v>
      </c>
      <c r="W30" s="10">
        <f t="shared" si="77"/>
        <v>0</v>
      </c>
      <c r="X30" s="10">
        <f t="shared" si="77"/>
        <v>0</v>
      </c>
      <c r="Y30" s="10">
        <f t="shared" si="77"/>
        <v>0</v>
      </c>
      <c r="Z30" s="10">
        <f t="shared" si="77"/>
        <v>0</v>
      </c>
      <c r="AA30" s="10">
        <f t="shared" si="77"/>
        <v>0</v>
      </c>
      <c r="AB30" s="10">
        <f t="shared" si="77"/>
        <v>0</v>
      </c>
      <c r="AC30" s="10">
        <f t="shared" si="77"/>
        <v>0</v>
      </c>
      <c r="AD30" s="10">
        <f t="shared" si="77"/>
        <v>0</v>
      </c>
      <c r="AE30" s="10">
        <f t="shared" si="77"/>
        <v>0</v>
      </c>
      <c r="AF30" s="10">
        <f t="shared" si="77"/>
        <v>0</v>
      </c>
      <c r="AG30" s="10">
        <f t="shared" si="77"/>
        <v>0</v>
      </c>
      <c r="AH30" s="10">
        <f t="shared" si="77"/>
        <v>0</v>
      </c>
      <c r="AI30" s="10">
        <f t="shared" si="77"/>
        <v>0</v>
      </c>
      <c r="AJ30" s="10">
        <f t="shared" si="77"/>
        <v>0</v>
      </c>
      <c r="AK30" s="10">
        <f t="shared" si="77"/>
        <v>0</v>
      </c>
      <c r="AL30" s="10">
        <f t="shared" si="77"/>
        <v>0</v>
      </c>
      <c r="AM30" s="10">
        <f t="shared" si="77"/>
        <v>0</v>
      </c>
      <c r="AN30" s="10">
        <f t="shared" si="77"/>
        <v>0</v>
      </c>
      <c r="AO30" s="10">
        <f t="shared" si="77"/>
        <v>0</v>
      </c>
      <c r="AP30" s="10">
        <f t="shared" si="77"/>
        <v>0</v>
      </c>
      <c r="AQ30" s="10">
        <f t="shared" si="77"/>
        <v>0</v>
      </c>
      <c r="AR30" s="10">
        <f t="shared" si="77"/>
        <v>0</v>
      </c>
      <c r="AS30" s="10">
        <f t="shared" si="77"/>
        <v>0</v>
      </c>
      <c r="AT30" s="10">
        <f t="shared" si="77"/>
        <v>0</v>
      </c>
      <c r="AU30" s="10">
        <f t="shared" si="77"/>
        <v>0</v>
      </c>
      <c r="AV30" s="10">
        <f t="shared" si="77"/>
        <v>0</v>
      </c>
      <c r="AW30" s="10">
        <f t="shared" si="77"/>
        <v>0</v>
      </c>
      <c r="AX30" s="10">
        <f t="shared" si="77"/>
        <v>0</v>
      </c>
      <c r="AY30" s="10">
        <f t="shared" si="77"/>
        <v>0</v>
      </c>
      <c r="AZ30" s="10">
        <f t="shared" si="77"/>
        <v>0</v>
      </c>
      <c r="BA30" s="10">
        <f t="shared" si="77"/>
        <v>0</v>
      </c>
      <c r="BB30" s="10">
        <f t="shared" si="77"/>
        <v>0</v>
      </c>
      <c r="BC30" s="10">
        <f t="shared" si="77"/>
        <v>0</v>
      </c>
      <c r="BD30" s="10">
        <f t="shared" si="77"/>
        <v>0</v>
      </c>
      <c r="BE30" s="10">
        <f t="shared" si="77"/>
        <v>0</v>
      </c>
      <c r="BF30" s="10">
        <f t="shared" si="77"/>
        <v>0</v>
      </c>
      <c r="BG30" s="10">
        <f t="shared" si="77"/>
        <v>0</v>
      </c>
      <c r="BH30" s="10">
        <f t="shared" si="77"/>
        <v>0</v>
      </c>
      <c r="BI30" s="10">
        <f t="shared" si="77"/>
        <v>0</v>
      </c>
      <c r="BJ30" s="10">
        <f t="shared" si="77"/>
        <v>0</v>
      </c>
      <c r="BK30" s="10">
        <f t="shared" si="77"/>
        <v>0</v>
      </c>
      <c r="BL30" s="10">
        <f t="shared" si="77"/>
        <v>0</v>
      </c>
      <c r="BM30" s="10">
        <f t="shared" si="77"/>
        <v>0</v>
      </c>
      <c r="BN30" s="10">
        <f t="shared" si="77"/>
        <v>0</v>
      </c>
      <c r="BO30" s="10">
        <f t="shared" si="77"/>
        <v>0</v>
      </c>
      <c r="BP30" s="10">
        <f t="shared" si="77"/>
        <v>0</v>
      </c>
      <c r="BQ30" s="10">
        <f t="shared" si="77"/>
        <v>0</v>
      </c>
      <c r="BR30" s="10">
        <f t="shared" si="77"/>
        <v>0</v>
      </c>
      <c r="BS30" s="10">
        <f t="shared" si="77"/>
        <v>0</v>
      </c>
      <c r="BT30" s="10">
        <f t="shared" si="77"/>
        <v>0</v>
      </c>
      <c r="BU30" s="10">
        <f t="shared" si="77"/>
        <v>0</v>
      </c>
      <c r="BV30" s="10">
        <f t="shared" si="77"/>
        <v>0</v>
      </c>
      <c r="BW30" s="10">
        <f t="shared" si="77"/>
        <v>0</v>
      </c>
      <c r="BX30" s="10">
        <f t="shared" si="77"/>
        <v>0</v>
      </c>
    </row>
    <row r="31" hidden="1" outlineLevel="2">
      <c r="A31" s="101" t="str">
        <f>CONFIG!$D$71</f>
        <v>Coût unitaire</v>
      </c>
      <c r="B31" s="10"/>
      <c r="C31" s="10"/>
      <c r="D31" s="23">
        <f>IFERROR(SUMPRODUCT(Q30:AB30,Q31:AB31)/D30,0)</f>
        <v>0</v>
      </c>
      <c r="E31" s="23">
        <f>IFERROR(SUMPRODUCT(AC30:AN30,AC31:AN31)/E30,0)</f>
        <v>0</v>
      </c>
      <c r="F31" s="23">
        <f>IFERROR(SUMPRODUCT(AO30:AZ30,AO31:AZ31)/F30,0)</f>
        <v>0</v>
      </c>
      <c r="G31" s="23">
        <f>IFERROR(SUMPRODUCT(BA30:BL30,BA31:BL31)/G30,0)</f>
        <v>0</v>
      </c>
      <c r="H31" s="23">
        <f>IFERROR(SUMPRODUCT(BM30:BX30,BM31:BX31)/H30,0)</f>
        <v>0</v>
      </c>
      <c r="I31" s="30"/>
      <c r="J31" s="33" t="str">
        <f t="shared" si="13"/>
        <v>-</v>
      </c>
      <c r="K31" s="33" t="str">
        <f t="shared" ref="K31:O31" si="78">IFERROR(D31/C31-1,"-")</f>
        <v>-</v>
      </c>
      <c r="L31" s="33" t="str">
        <f t="shared" si="78"/>
        <v>-</v>
      </c>
      <c r="M31" s="33" t="str">
        <f t="shared" si="78"/>
        <v>-</v>
      </c>
      <c r="N31" s="33" t="str">
        <f t="shared" si="78"/>
        <v>-</v>
      </c>
      <c r="O31" s="33" t="str">
        <f t="shared" si="78"/>
        <v>-</v>
      </c>
      <c r="P31" s="30"/>
      <c r="Q31" s="103">
        <v>0.0</v>
      </c>
      <c r="R31" s="103">
        <v>0.0</v>
      </c>
      <c r="S31" s="103">
        <v>0.0</v>
      </c>
      <c r="T31" s="103">
        <v>0.0</v>
      </c>
      <c r="U31" s="103">
        <v>0.0</v>
      </c>
      <c r="V31" s="103">
        <v>0.0</v>
      </c>
      <c r="W31" s="103">
        <v>0.0</v>
      </c>
      <c r="X31" s="103">
        <v>0.0</v>
      </c>
      <c r="Y31" s="103">
        <v>0.0</v>
      </c>
      <c r="Z31" s="103">
        <v>0.0</v>
      </c>
      <c r="AA31" s="103">
        <v>0.0</v>
      </c>
      <c r="AB31" s="103">
        <v>0.0</v>
      </c>
      <c r="AC31" s="103">
        <v>0.0</v>
      </c>
      <c r="AD31" s="103">
        <v>0.0</v>
      </c>
      <c r="AE31" s="103">
        <v>0.0</v>
      </c>
      <c r="AF31" s="103">
        <v>0.0</v>
      </c>
      <c r="AG31" s="103">
        <v>0.0</v>
      </c>
      <c r="AH31" s="103">
        <v>0.0</v>
      </c>
      <c r="AI31" s="103">
        <v>0.0</v>
      </c>
      <c r="AJ31" s="103">
        <v>0.0</v>
      </c>
      <c r="AK31" s="103">
        <v>0.0</v>
      </c>
      <c r="AL31" s="103">
        <v>0.0</v>
      </c>
      <c r="AM31" s="103">
        <v>0.0</v>
      </c>
      <c r="AN31" s="103">
        <v>0.0</v>
      </c>
      <c r="AO31" s="103">
        <v>0.0</v>
      </c>
      <c r="AP31" s="103">
        <v>0.0</v>
      </c>
      <c r="AQ31" s="103">
        <v>0.0</v>
      </c>
      <c r="AR31" s="103">
        <v>0.0</v>
      </c>
      <c r="AS31" s="103">
        <v>0.0</v>
      </c>
      <c r="AT31" s="103">
        <v>0.0</v>
      </c>
      <c r="AU31" s="103">
        <v>0.0</v>
      </c>
      <c r="AV31" s="103">
        <v>0.0</v>
      </c>
      <c r="AW31" s="103">
        <v>0.0</v>
      </c>
      <c r="AX31" s="103">
        <v>0.0</v>
      </c>
      <c r="AY31" s="103">
        <v>0.0</v>
      </c>
      <c r="AZ31" s="103">
        <v>0.0</v>
      </c>
      <c r="BA31" s="103">
        <v>0.0</v>
      </c>
      <c r="BB31" s="103">
        <v>0.0</v>
      </c>
      <c r="BC31" s="103">
        <v>0.0</v>
      </c>
      <c r="BD31" s="103">
        <v>0.0</v>
      </c>
      <c r="BE31" s="103">
        <v>0.0</v>
      </c>
      <c r="BF31" s="103">
        <v>0.0</v>
      </c>
      <c r="BG31" s="103">
        <v>0.0</v>
      </c>
      <c r="BH31" s="103">
        <v>0.0</v>
      </c>
      <c r="BI31" s="103">
        <v>0.0</v>
      </c>
      <c r="BJ31" s="103">
        <v>0.0</v>
      </c>
      <c r="BK31" s="103">
        <v>0.0</v>
      </c>
      <c r="BL31" s="103">
        <v>0.0</v>
      </c>
      <c r="BM31" s="103">
        <v>0.0</v>
      </c>
      <c r="BN31" s="103">
        <v>0.0</v>
      </c>
      <c r="BO31" s="103">
        <v>0.0</v>
      </c>
      <c r="BP31" s="103">
        <v>0.0</v>
      </c>
      <c r="BQ31" s="103">
        <v>0.0</v>
      </c>
      <c r="BR31" s="103">
        <v>0.0</v>
      </c>
      <c r="BS31" s="103">
        <v>0.0</v>
      </c>
      <c r="BT31" s="103">
        <v>0.0</v>
      </c>
      <c r="BU31" s="103">
        <v>0.0</v>
      </c>
      <c r="BV31" s="103">
        <v>0.0</v>
      </c>
      <c r="BW31" s="103">
        <v>0.0</v>
      </c>
      <c r="BX31" s="103">
        <v>0.0</v>
      </c>
    </row>
    <row r="32" hidden="1" outlineLevel="1" collapsed="1">
      <c r="A32" s="99" t="str">
        <f>CONFIG!$D$70&amp;" "&amp;A9</f>
        <v>AMMP Activité 3</v>
      </c>
      <c r="B32" s="10"/>
      <c r="C32" s="10"/>
      <c r="D32" s="10">
        <f>SUM(Q32:AB32)</f>
        <v>0</v>
      </c>
      <c r="E32" s="10">
        <f>SUM(AC32:AN32)</f>
        <v>0</v>
      </c>
      <c r="F32" s="10">
        <f>SUM(AO32:AZ32)</f>
        <v>0</v>
      </c>
      <c r="G32" s="10">
        <f>SUM(BA32:BL32)</f>
        <v>0</v>
      </c>
      <c r="H32" s="10">
        <f>SUM(BM32:BX32)</f>
        <v>0</v>
      </c>
      <c r="I32" s="30"/>
      <c r="J32" s="33" t="str">
        <f t="shared" si="13"/>
        <v>-</v>
      </c>
      <c r="K32" s="33" t="str">
        <f t="shared" ref="K32:O32" si="79">IFERROR(D32/C32-1,"-")</f>
        <v>-</v>
      </c>
      <c r="L32" s="33" t="str">
        <f t="shared" si="79"/>
        <v>-</v>
      </c>
      <c r="M32" s="33" t="str">
        <f t="shared" si="79"/>
        <v>-</v>
      </c>
      <c r="N32" s="33" t="str">
        <f t="shared" si="79"/>
        <v>-</v>
      </c>
      <c r="O32" s="33" t="str">
        <f t="shared" si="79"/>
        <v>-</v>
      </c>
      <c r="P32" s="30"/>
      <c r="Q32" s="10">
        <f t="shared" ref="Q32:BX32" si="80">Q33*Q10</f>
        <v>0</v>
      </c>
      <c r="R32" s="10">
        <f t="shared" si="80"/>
        <v>0</v>
      </c>
      <c r="S32" s="10">
        <f t="shared" si="80"/>
        <v>0</v>
      </c>
      <c r="T32" s="10">
        <f t="shared" si="80"/>
        <v>0</v>
      </c>
      <c r="U32" s="10">
        <f t="shared" si="80"/>
        <v>0</v>
      </c>
      <c r="V32" s="10">
        <f t="shared" si="80"/>
        <v>0</v>
      </c>
      <c r="W32" s="10">
        <f t="shared" si="80"/>
        <v>0</v>
      </c>
      <c r="X32" s="10">
        <f t="shared" si="80"/>
        <v>0</v>
      </c>
      <c r="Y32" s="10">
        <f t="shared" si="80"/>
        <v>0</v>
      </c>
      <c r="Z32" s="10">
        <f t="shared" si="80"/>
        <v>0</v>
      </c>
      <c r="AA32" s="10">
        <f t="shared" si="80"/>
        <v>0</v>
      </c>
      <c r="AB32" s="10">
        <f t="shared" si="80"/>
        <v>0</v>
      </c>
      <c r="AC32" s="10">
        <f t="shared" si="80"/>
        <v>0</v>
      </c>
      <c r="AD32" s="10">
        <f t="shared" si="80"/>
        <v>0</v>
      </c>
      <c r="AE32" s="10">
        <f t="shared" si="80"/>
        <v>0</v>
      </c>
      <c r="AF32" s="10">
        <f t="shared" si="80"/>
        <v>0</v>
      </c>
      <c r="AG32" s="10">
        <f t="shared" si="80"/>
        <v>0</v>
      </c>
      <c r="AH32" s="10">
        <f t="shared" si="80"/>
        <v>0</v>
      </c>
      <c r="AI32" s="10">
        <f t="shared" si="80"/>
        <v>0</v>
      </c>
      <c r="AJ32" s="10">
        <f t="shared" si="80"/>
        <v>0</v>
      </c>
      <c r="AK32" s="10">
        <f t="shared" si="80"/>
        <v>0</v>
      </c>
      <c r="AL32" s="10">
        <f t="shared" si="80"/>
        <v>0</v>
      </c>
      <c r="AM32" s="10">
        <f t="shared" si="80"/>
        <v>0</v>
      </c>
      <c r="AN32" s="10">
        <f t="shared" si="80"/>
        <v>0</v>
      </c>
      <c r="AO32" s="10">
        <f t="shared" si="80"/>
        <v>0</v>
      </c>
      <c r="AP32" s="10">
        <f t="shared" si="80"/>
        <v>0</v>
      </c>
      <c r="AQ32" s="10">
        <f t="shared" si="80"/>
        <v>0</v>
      </c>
      <c r="AR32" s="10">
        <f t="shared" si="80"/>
        <v>0</v>
      </c>
      <c r="AS32" s="10">
        <f t="shared" si="80"/>
        <v>0</v>
      </c>
      <c r="AT32" s="10">
        <f t="shared" si="80"/>
        <v>0</v>
      </c>
      <c r="AU32" s="10">
        <f t="shared" si="80"/>
        <v>0</v>
      </c>
      <c r="AV32" s="10">
        <f t="shared" si="80"/>
        <v>0</v>
      </c>
      <c r="AW32" s="10">
        <f t="shared" si="80"/>
        <v>0</v>
      </c>
      <c r="AX32" s="10">
        <f t="shared" si="80"/>
        <v>0</v>
      </c>
      <c r="AY32" s="10">
        <f t="shared" si="80"/>
        <v>0</v>
      </c>
      <c r="AZ32" s="10">
        <f t="shared" si="80"/>
        <v>0</v>
      </c>
      <c r="BA32" s="10">
        <f t="shared" si="80"/>
        <v>0</v>
      </c>
      <c r="BB32" s="10">
        <f t="shared" si="80"/>
        <v>0</v>
      </c>
      <c r="BC32" s="10">
        <f t="shared" si="80"/>
        <v>0</v>
      </c>
      <c r="BD32" s="10">
        <f t="shared" si="80"/>
        <v>0</v>
      </c>
      <c r="BE32" s="10">
        <f t="shared" si="80"/>
        <v>0</v>
      </c>
      <c r="BF32" s="10">
        <f t="shared" si="80"/>
        <v>0</v>
      </c>
      <c r="BG32" s="10">
        <f t="shared" si="80"/>
        <v>0</v>
      </c>
      <c r="BH32" s="10">
        <f t="shared" si="80"/>
        <v>0</v>
      </c>
      <c r="BI32" s="10">
        <f t="shared" si="80"/>
        <v>0</v>
      </c>
      <c r="BJ32" s="10">
        <f t="shared" si="80"/>
        <v>0</v>
      </c>
      <c r="BK32" s="10">
        <f t="shared" si="80"/>
        <v>0</v>
      </c>
      <c r="BL32" s="10">
        <f t="shared" si="80"/>
        <v>0</v>
      </c>
      <c r="BM32" s="10">
        <f t="shared" si="80"/>
        <v>0</v>
      </c>
      <c r="BN32" s="10">
        <f t="shared" si="80"/>
        <v>0</v>
      </c>
      <c r="BO32" s="10">
        <f t="shared" si="80"/>
        <v>0</v>
      </c>
      <c r="BP32" s="10">
        <f t="shared" si="80"/>
        <v>0</v>
      </c>
      <c r="BQ32" s="10">
        <f t="shared" si="80"/>
        <v>0</v>
      </c>
      <c r="BR32" s="10">
        <f t="shared" si="80"/>
        <v>0</v>
      </c>
      <c r="BS32" s="10">
        <f t="shared" si="80"/>
        <v>0</v>
      </c>
      <c r="BT32" s="10">
        <f t="shared" si="80"/>
        <v>0</v>
      </c>
      <c r="BU32" s="10">
        <f t="shared" si="80"/>
        <v>0</v>
      </c>
      <c r="BV32" s="10">
        <f t="shared" si="80"/>
        <v>0</v>
      </c>
      <c r="BW32" s="10">
        <f t="shared" si="80"/>
        <v>0</v>
      </c>
      <c r="BX32" s="10">
        <f t="shared" si="80"/>
        <v>0</v>
      </c>
    </row>
    <row r="33" hidden="1" outlineLevel="2">
      <c r="A33" s="101" t="str">
        <f>CONFIG!$D$71</f>
        <v>Coût unitaire</v>
      </c>
      <c r="B33" s="10"/>
      <c r="C33" s="10"/>
      <c r="D33" s="23">
        <f>IFERROR(SUMPRODUCT(Q32:AB32,Q33:AB33)/D32,0)</f>
        <v>0</v>
      </c>
      <c r="E33" s="23">
        <f>IFERROR(SUMPRODUCT(AC32:AN32,AC33:AN33)/E32,0)</f>
        <v>0</v>
      </c>
      <c r="F33" s="23">
        <f>IFERROR(SUMPRODUCT(AO32:AZ32,AO33:AZ33)/F32,0)</f>
        <v>0</v>
      </c>
      <c r="G33" s="23">
        <f>IFERROR(SUMPRODUCT(BA32:BL32,BA33:BL33)/G32,0)</f>
        <v>0</v>
      </c>
      <c r="H33" s="23">
        <f>IFERROR(SUMPRODUCT(BM32:BX32,BM33:BX33)/H32,0)</f>
        <v>0</v>
      </c>
      <c r="I33" s="30"/>
      <c r="J33" s="33" t="str">
        <f t="shared" si="13"/>
        <v>-</v>
      </c>
      <c r="K33" s="33" t="str">
        <f t="shared" ref="K33:O33" si="81">IFERROR(D33/C33-1,"-")</f>
        <v>-</v>
      </c>
      <c r="L33" s="33" t="str">
        <f t="shared" si="81"/>
        <v>-</v>
      </c>
      <c r="M33" s="33" t="str">
        <f t="shared" si="81"/>
        <v>-</v>
      </c>
      <c r="N33" s="33" t="str">
        <f t="shared" si="81"/>
        <v>-</v>
      </c>
      <c r="O33" s="33" t="str">
        <f t="shared" si="81"/>
        <v>-</v>
      </c>
      <c r="P33" s="30"/>
      <c r="Q33" s="103">
        <v>0.0</v>
      </c>
      <c r="R33" s="103">
        <v>0.0</v>
      </c>
      <c r="S33" s="103">
        <v>0.0</v>
      </c>
      <c r="T33" s="103">
        <v>0.0</v>
      </c>
      <c r="U33" s="103">
        <v>0.0</v>
      </c>
      <c r="V33" s="103">
        <v>0.0</v>
      </c>
      <c r="W33" s="103">
        <v>0.0</v>
      </c>
      <c r="X33" s="103">
        <v>0.0</v>
      </c>
      <c r="Y33" s="103">
        <v>0.0</v>
      </c>
      <c r="Z33" s="103">
        <v>0.0</v>
      </c>
      <c r="AA33" s="103">
        <v>0.0</v>
      </c>
      <c r="AB33" s="103">
        <v>0.0</v>
      </c>
      <c r="AC33" s="103">
        <v>0.0</v>
      </c>
      <c r="AD33" s="103">
        <v>0.0</v>
      </c>
      <c r="AE33" s="103">
        <v>0.0</v>
      </c>
      <c r="AF33" s="103">
        <v>0.0</v>
      </c>
      <c r="AG33" s="103">
        <v>0.0</v>
      </c>
      <c r="AH33" s="103">
        <v>0.0</v>
      </c>
      <c r="AI33" s="103">
        <v>0.0</v>
      </c>
      <c r="AJ33" s="103">
        <v>0.0</v>
      </c>
      <c r="AK33" s="103">
        <v>0.0</v>
      </c>
      <c r="AL33" s="103">
        <v>0.0</v>
      </c>
      <c r="AM33" s="103">
        <v>0.0</v>
      </c>
      <c r="AN33" s="103">
        <v>0.0</v>
      </c>
      <c r="AO33" s="103">
        <v>0.0</v>
      </c>
      <c r="AP33" s="103">
        <v>0.0</v>
      </c>
      <c r="AQ33" s="103">
        <v>0.0</v>
      </c>
      <c r="AR33" s="103">
        <v>0.0</v>
      </c>
      <c r="AS33" s="103">
        <v>0.0</v>
      </c>
      <c r="AT33" s="103">
        <v>0.0</v>
      </c>
      <c r="AU33" s="103">
        <v>0.0</v>
      </c>
      <c r="AV33" s="103">
        <v>0.0</v>
      </c>
      <c r="AW33" s="103">
        <v>0.0</v>
      </c>
      <c r="AX33" s="103">
        <v>0.0</v>
      </c>
      <c r="AY33" s="103">
        <v>0.0</v>
      </c>
      <c r="AZ33" s="103">
        <v>0.0</v>
      </c>
      <c r="BA33" s="103">
        <v>0.0</v>
      </c>
      <c r="BB33" s="103">
        <v>0.0</v>
      </c>
      <c r="BC33" s="103">
        <v>0.0</v>
      </c>
      <c r="BD33" s="103">
        <v>0.0</v>
      </c>
      <c r="BE33" s="103">
        <v>0.0</v>
      </c>
      <c r="BF33" s="103">
        <v>0.0</v>
      </c>
      <c r="BG33" s="103">
        <v>0.0</v>
      </c>
      <c r="BH33" s="103">
        <v>0.0</v>
      </c>
      <c r="BI33" s="103">
        <v>0.0</v>
      </c>
      <c r="BJ33" s="103">
        <v>0.0</v>
      </c>
      <c r="BK33" s="103">
        <v>0.0</v>
      </c>
      <c r="BL33" s="103">
        <v>0.0</v>
      </c>
      <c r="BM33" s="103">
        <v>0.0</v>
      </c>
      <c r="BN33" s="103">
        <v>0.0</v>
      </c>
      <c r="BO33" s="103">
        <v>0.0</v>
      </c>
      <c r="BP33" s="103">
        <v>0.0</v>
      </c>
      <c r="BQ33" s="103">
        <v>0.0</v>
      </c>
      <c r="BR33" s="103">
        <v>0.0</v>
      </c>
      <c r="BS33" s="103">
        <v>0.0</v>
      </c>
      <c r="BT33" s="103">
        <v>0.0</v>
      </c>
      <c r="BU33" s="103">
        <v>0.0</v>
      </c>
      <c r="BV33" s="103">
        <v>0.0</v>
      </c>
      <c r="BW33" s="103">
        <v>0.0</v>
      </c>
      <c r="BX33" s="103">
        <v>0.0</v>
      </c>
    </row>
    <row r="34" hidden="1" outlineLevel="1" collapsed="1">
      <c r="A34" s="99" t="str">
        <f>CONFIG!$D$70&amp;" "&amp;A12</f>
        <v>AMMP Activité 4</v>
      </c>
      <c r="B34" s="10"/>
      <c r="C34" s="10"/>
      <c r="D34" s="10">
        <f>SUM(Q34:AB34)</f>
        <v>0</v>
      </c>
      <c r="E34" s="10">
        <f>SUM(AC34:AN34)</f>
        <v>0</v>
      </c>
      <c r="F34" s="10">
        <f>SUM(AO34:AZ34)</f>
        <v>0</v>
      </c>
      <c r="G34" s="10">
        <f>SUM(BA34:BL34)</f>
        <v>0</v>
      </c>
      <c r="H34" s="10">
        <f>SUM(BM34:BX34)</f>
        <v>0</v>
      </c>
      <c r="I34" s="30"/>
      <c r="J34" s="33" t="str">
        <f t="shared" si="13"/>
        <v>-</v>
      </c>
      <c r="K34" s="33" t="str">
        <f t="shared" ref="K34:O34" si="82">IFERROR(D34/C34-1,"-")</f>
        <v>-</v>
      </c>
      <c r="L34" s="33" t="str">
        <f t="shared" si="82"/>
        <v>-</v>
      </c>
      <c r="M34" s="33" t="str">
        <f t="shared" si="82"/>
        <v>-</v>
      </c>
      <c r="N34" s="33" t="str">
        <f t="shared" si="82"/>
        <v>-</v>
      </c>
      <c r="O34" s="33" t="str">
        <f t="shared" si="82"/>
        <v>-</v>
      </c>
      <c r="P34" s="30"/>
      <c r="Q34" s="10">
        <f t="shared" ref="Q34:BX34" si="83">Q35*Q13</f>
        <v>0</v>
      </c>
      <c r="R34" s="10">
        <f t="shared" si="83"/>
        <v>0</v>
      </c>
      <c r="S34" s="10">
        <f t="shared" si="83"/>
        <v>0</v>
      </c>
      <c r="T34" s="10">
        <f t="shared" si="83"/>
        <v>0</v>
      </c>
      <c r="U34" s="10">
        <f t="shared" si="83"/>
        <v>0</v>
      </c>
      <c r="V34" s="10">
        <f t="shared" si="83"/>
        <v>0</v>
      </c>
      <c r="W34" s="10">
        <f t="shared" si="83"/>
        <v>0</v>
      </c>
      <c r="X34" s="10">
        <f t="shared" si="83"/>
        <v>0</v>
      </c>
      <c r="Y34" s="10">
        <f t="shared" si="83"/>
        <v>0</v>
      </c>
      <c r="Z34" s="10">
        <f t="shared" si="83"/>
        <v>0</v>
      </c>
      <c r="AA34" s="10">
        <f t="shared" si="83"/>
        <v>0</v>
      </c>
      <c r="AB34" s="10">
        <f t="shared" si="83"/>
        <v>0</v>
      </c>
      <c r="AC34" s="10">
        <f t="shared" si="83"/>
        <v>0</v>
      </c>
      <c r="AD34" s="10">
        <f t="shared" si="83"/>
        <v>0</v>
      </c>
      <c r="AE34" s="10">
        <f t="shared" si="83"/>
        <v>0</v>
      </c>
      <c r="AF34" s="10">
        <f t="shared" si="83"/>
        <v>0</v>
      </c>
      <c r="AG34" s="10">
        <f t="shared" si="83"/>
        <v>0</v>
      </c>
      <c r="AH34" s="10">
        <f t="shared" si="83"/>
        <v>0</v>
      </c>
      <c r="AI34" s="10">
        <f t="shared" si="83"/>
        <v>0</v>
      </c>
      <c r="AJ34" s="10">
        <f t="shared" si="83"/>
        <v>0</v>
      </c>
      <c r="AK34" s="10">
        <f t="shared" si="83"/>
        <v>0</v>
      </c>
      <c r="AL34" s="10">
        <f t="shared" si="83"/>
        <v>0</v>
      </c>
      <c r="AM34" s="10">
        <f t="shared" si="83"/>
        <v>0</v>
      </c>
      <c r="AN34" s="10">
        <f t="shared" si="83"/>
        <v>0</v>
      </c>
      <c r="AO34" s="10">
        <f t="shared" si="83"/>
        <v>0</v>
      </c>
      <c r="AP34" s="10">
        <f t="shared" si="83"/>
        <v>0</v>
      </c>
      <c r="AQ34" s="10">
        <f t="shared" si="83"/>
        <v>0</v>
      </c>
      <c r="AR34" s="10">
        <f t="shared" si="83"/>
        <v>0</v>
      </c>
      <c r="AS34" s="10">
        <f t="shared" si="83"/>
        <v>0</v>
      </c>
      <c r="AT34" s="10">
        <f t="shared" si="83"/>
        <v>0</v>
      </c>
      <c r="AU34" s="10">
        <f t="shared" si="83"/>
        <v>0</v>
      </c>
      <c r="AV34" s="10">
        <f t="shared" si="83"/>
        <v>0</v>
      </c>
      <c r="AW34" s="10">
        <f t="shared" si="83"/>
        <v>0</v>
      </c>
      <c r="AX34" s="10">
        <f t="shared" si="83"/>
        <v>0</v>
      </c>
      <c r="AY34" s="10">
        <f t="shared" si="83"/>
        <v>0</v>
      </c>
      <c r="AZ34" s="10">
        <f t="shared" si="83"/>
        <v>0</v>
      </c>
      <c r="BA34" s="10">
        <f t="shared" si="83"/>
        <v>0</v>
      </c>
      <c r="BB34" s="10">
        <f t="shared" si="83"/>
        <v>0</v>
      </c>
      <c r="BC34" s="10">
        <f t="shared" si="83"/>
        <v>0</v>
      </c>
      <c r="BD34" s="10">
        <f t="shared" si="83"/>
        <v>0</v>
      </c>
      <c r="BE34" s="10">
        <f t="shared" si="83"/>
        <v>0</v>
      </c>
      <c r="BF34" s="10">
        <f t="shared" si="83"/>
        <v>0</v>
      </c>
      <c r="BG34" s="10">
        <f t="shared" si="83"/>
        <v>0</v>
      </c>
      <c r="BH34" s="10">
        <f t="shared" si="83"/>
        <v>0</v>
      </c>
      <c r="BI34" s="10">
        <f t="shared" si="83"/>
        <v>0</v>
      </c>
      <c r="BJ34" s="10">
        <f t="shared" si="83"/>
        <v>0</v>
      </c>
      <c r="BK34" s="10">
        <f t="shared" si="83"/>
        <v>0</v>
      </c>
      <c r="BL34" s="10">
        <f t="shared" si="83"/>
        <v>0</v>
      </c>
      <c r="BM34" s="10">
        <f t="shared" si="83"/>
        <v>0</v>
      </c>
      <c r="BN34" s="10">
        <f t="shared" si="83"/>
        <v>0</v>
      </c>
      <c r="BO34" s="10">
        <f t="shared" si="83"/>
        <v>0</v>
      </c>
      <c r="BP34" s="10">
        <f t="shared" si="83"/>
        <v>0</v>
      </c>
      <c r="BQ34" s="10">
        <f t="shared" si="83"/>
        <v>0</v>
      </c>
      <c r="BR34" s="10">
        <f t="shared" si="83"/>
        <v>0</v>
      </c>
      <c r="BS34" s="10">
        <f t="shared" si="83"/>
        <v>0</v>
      </c>
      <c r="BT34" s="10">
        <f t="shared" si="83"/>
        <v>0</v>
      </c>
      <c r="BU34" s="10">
        <f t="shared" si="83"/>
        <v>0</v>
      </c>
      <c r="BV34" s="10">
        <f t="shared" si="83"/>
        <v>0</v>
      </c>
      <c r="BW34" s="10">
        <f t="shared" si="83"/>
        <v>0</v>
      </c>
      <c r="BX34" s="10">
        <f t="shared" si="83"/>
        <v>0</v>
      </c>
    </row>
    <row r="35" hidden="1" outlineLevel="2">
      <c r="A35" s="101" t="str">
        <f>CONFIG!$D$71</f>
        <v>Coût unitaire</v>
      </c>
      <c r="B35" s="10"/>
      <c r="C35" s="10"/>
      <c r="D35" s="23">
        <f>IFERROR(SUMPRODUCT(Q34:AB34,Q35:AB35)/D34,0)</f>
        <v>0</v>
      </c>
      <c r="E35" s="23">
        <f>IFERROR(SUMPRODUCT(AC34:AN34,AC35:AN35)/E34,0)</f>
        <v>0</v>
      </c>
      <c r="F35" s="23">
        <f>IFERROR(SUMPRODUCT(AO34:AZ34,AO35:AZ35)/F34,0)</f>
        <v>0</v>
      </c>
      <c r="G35" s="23">
        <f>IFERROR(SUMPRODUCT(BA34:BL34,BA35:BL35)/G34,0)</f>
        <v>0</v>
      </c>
      <c r="H35" s="23">
        <f>IFERROR(SUMPRODUCT(BM34:BX34,BM35:BX35)/H34,0)</f>
        <v>0</v>
      </c>
      <c r="I35" s="30"/>
      <c r="J35" s="33" t="str">
        <f t="shared" si="13"/>
        <v>-</v>
      </c>
      <c r="K35" s="33" t="str">
        <f t="shared" ref="K35:O35" si="84">IFERROR(D35/C35-1,"-")</f>
        <v>-</v>
      </c>
      <c r="L35" s="33" t="str">
        <f t="shared" si="84"/>
        <v>-</v>
      </c>
      <c r="M35" s="33" t="str">
        <f t="shared" si="84"/>
        <v>-</v>
      </c>
      <c r="N35" s="33" t="str">
        <f t="shared" si="84"/>
        <v>-</v>
      </c>
      <c r="O35" s="33" t="str">
        <f t="shared" si="84"/>
        <v>-</v>
      </c>
      <c r="P35" s="30"/>
      <c r="Q35" s="108">
        <f t="shared" ref="Q35:BX35" si="85">0.2*Q14</f>
        <v>0</v>
      </c>
      <c r="R35" s="108">
        <f t="shared" si="85"/>
        <v>0</v>
      </c>
      <c r="S35" s="108">
        <f t="shared" si="85"/>
        <v>0</v>
      </c>
      <c r="T35" s="108">
        <f t="shared" si="85"/>
        <v>0</v>
      </c>
      <c r="U35" s="108">
        <f t="shared" si="85"/>
        <v>0</v>
      </c>
      <c r="V35" s="108">
        <f t="shared" si="85"/>
        <v>0</v>
      </c>
      <c r="W35" s="108">
        <f t="shared" si="85"/>
        <v>0</v>
      </c>
      <c r="X35" s="108">
        <f t="shared" si="85"/>
        <v>0</v>
      </c>
      <c r="Y35" s="108">
        <f t="shared" si="85"/>
        <v>0</v>
      </c>
      <c r="Z35" s="108">
        <f t="shared" si="85"/>
        <v>0</v>
      </c>
      <c r="AA35" s="108">
        <f t="shared" si="85"/>
        <v>0</v>
      </c>
      <c r="AB35" s="108">
        <f t="shared" si="85"/>
        <v>0</v>
      </c>
      <c r="AC35" s="108">
        <f t="shared" si="85"/>
        <v>0</v>
      </c>
      <c r="AD35" s="108">
        <f t="shared" si="85"/>
        <v>0</v>
      </c>
      <c r="AE35" s="108">
        <f t="shared" si="85"/>
        <v>0</v>
      </c>
      <c r="AF35" s="108">
        <f t="shared" si="85"/>
        <v>0</v>
      </c>
      <c r="AG35" s="108">
        <f t="shared" si="85"/>
        <v>0</v>
      </c>
      <c r="AH35" s="108">
        <f t="shared" si="85"/>
        <v>0</v>
      </c>
      <c r="AI35" s="108">
        <f t="shared" si="85"/>
        <v>0</v>
      </c>
      <c r="AJ35" s="108">
        <f t="shared" si="85"/>
        <v>0</v>
      </c>
      <c r="AK35" s="108">
        <f t="shared" si="85"/>
        <v>0</v>
      </c>
      <c r="AL35" s="108">
        <f t="shared" si="85"/>
        <v>0</v>
      </c>
      <c r="AM35" s="108">
        <f t="shared" si="85"/>
        <v>0</v>
      </c>
      <c r="AN35" s="108">
        <f t="shared" si="85"/>
        <v>0</v>
      </c>
      <c r="AO35" s="108">
        <f t="shared" si="85"/>
        <v>0</v>
      </c>
      <c r="AP35" s="108">
        <f t="shared" si="85"/>
        <v>0</v>
      </c>
      <c r="AQ35" s="108">
        <f t="shared" si="85"/>
        <v>0</v>
      </c>
      <c r="AR35" s="108">
        <f t="shared" si="85"/>
        <v>0</v>
      </c>
      <c r="AS35" s="108">
        <f t="shared" si="85"/>
        <v>0</v>
      </c>
      <c r="AT35" s="108">
        <f t="shared" si="85"/>
        <v>0</v>
      </c>
      <c r="AU35" s="108">
        <f t="shared" si="85"/>
        <v>0</v>
      </c>
      <c r="AV35" s="108">
        <f t="shared" si="85"/>
        <v>0</v>
      </c>
      <c r="AW35" s="108">
        <f t="shared" si="85"/>
        <v>0</v>
      </c>
      <c r="AX35" s="108">
        <f t="shared" si="85"/>
        <v>0</v>
      </c>
      <c r="AY35" s="108">
        <f t="shared" si="85"/>
        <v>0</v>
      </c>
      <c r="AZ35" s="108">
        <f t="shared" si="85"/>
        <v>0</v>
      </c>
      <c r="BA35" s="108">
        <f t="shared" si="85"/>
        <v>0</v>
      </c>
      <c r="BB35" s="108">
        <f t="shared" si="85"/>
        <v>0</v>
      </c>
      <c r="BC35" s="108">
        <f t="shared" si="85"/>
        <v>0</v>
      </c>
      <c r="BD35" s="108">
        <f t="shared" si="85"/>
        <v>0</v>
      </c>
      <c r="BE35" s="108">
        <f t="shared" si="85"/>
        <v>0</v>
      </c>
      <c r="BF35" s="108">
        <f t="shared" si="85"/>
        <v>0</v>
      </c>
      <c r="BG35" s="108">
        <f t="shared" si="85"/>
        <v>0</v>
      </c>
      <c r="BH35" s="108">
        <f t="shared" si="85"/>
        <v>0</v>
      </c>
      <c r="BI35" s="108">
        <f t="shared" si="85"/>
        <v>0</v>
      </c>
      <c r="BJ35" s="108">
        <f t="shared" si="85"/>
        <v>0</v>
      </c>
      <c r="BK35" s="108">
        <f t="shared" si="85"/>
        <v>0</v>
      </c>
      <c r="BL35" s="108">
        <f t="shared" si="85"/>
        <v>0</v>
      </c>
      <c r="BM35" s="108">
        <f t="shared" si="85"/>
        <v>0</v>
      </c>
      <c r="BN35" s="108">
        <f t="shared" si="85"/>
        <v>0</v>
      </c>
      <c r="BO35" s="108">
        <f t="shared" si="85"/>
        <v>0</v>
      </c>
      <c r="BP35" s="108">
        <f t="shared" si="85"/>
        <v>0</v>
      </c>
      <c r="BQ35" s="108">
        <f t="shared" si="85"/>
        <v>0</v>
      </c>
      <c r="BR35" s="108">
        <f t="shared" si="85"/>
        <v>0</v>
      </c>
      <c r="BS35" s="108">
        <f t="shared" si="85"/>
        <v>0</v>
      </c>
      <c r="BT35" s="108">
        <f t="shared" si="85"/>
        <v>0</v>
      </c>
      <c r="BU35" s="108">
        <f t="shared" si="85"/>
        <v>0</v>
      </c>
      <c r="BV35" s="108">
        <f t="shared" si="85"/>
        <v>0</v>
      </c>
      <c r="BW35" s="108">
        <f t="shared" si="85"/>
        <v>0</v>
      </c>
      <c r="BX35" s="108">
        <f t="shared" si="85"/>
        <v>0</v>
      </c>
    </row>
    <row r="36" hidden="1" outlineLevel="1" collapsed="1">
      <c r="A36" s="99" t="str">
        <f>CONFIG!$D$70&amp;" "&amp;A15</f>
        <v>AMMP Activité 5</v>
      </c>
      <c r="B36" s="10"/>
      <c r="C36" s="10"/>
      <c r="D36" s="10">
        <f>SUM(Q36:AB36)</f>
        <v>0</v>
      </c>
      <c r="E36" s="10">
        <f>SUM(AC36:AN36)</f>
        <v>0</v>
      </c>
      <c r="F36" s="10">
        <f>SUM(AO36:AZ36)</f>
        <v>0</v>
      </c>
      <c r="G36" s="10">
        <f>SUM(BA36:BL36)</f>
        <v>0</v>
      </c>
      <c r="H36" s="10">
        <f>SUM(BM36:BX36)</f>
        <v>0</v>
      </c>
      <c r="I36" s="30"/>
      <c r="J36" s="33" t="str">
        <f t="shared" si="13"/>
        <v>-</v>
      </c>
      <c r="K36" s="33" t="str">
        <f t="shared" ref="K36:O36" si="86">IFERROR(D36/C36-1,"-")</f>
        <v>-</v>
      </c>
      <c r="L36" s="33" t="str">
        <f t="shared" si="86"/>
        <v>-</v>
      </c>
      <c r="M36" s="33" t="str">
        <f t="shared" si="86"/>
        <v>-</v>
      </c>
      <c r="N36" s="33" t="str">
        <f t="shared" si="86"/>
        <v>-</v>
      </c>
      <c r="O36" s="33" t="str">
        <f t="shared" si="86"/>
        <v>-</v>
      </c>
      <c r="P36" s="30"/>
      <c r="Q36" s="10">
        <f t="shared" ref="Q36:BX36" si="87">Q37*Q16</f>
        <v>0</v>
      </c>
      <c r="R36" s="10">
        <f t="shared" si="87"/>
        <v>0</v>
      </c>
      <c r="S36" s="10">
        <f t="shared" si="87"/>
        <v>0</v>
      </c>
      <c r="T36" s="10">
        <f t="shared" si="87"/>
        <v>0</v>
      </c>
      <c r="U36" s="10">
        <f t="shared" si="87"/>
        <v>0</v>
      </c>
      <c r="V36" s="10">
        <f t="shared" si="87"/>
        <v>0</v>
      </c>
      <c r="W36" s="10">
        <f t="shared" si="87"/>
        <v>0</v>
      </c>
      <c r="X36" s="10">
        <f t="shared" si="87"/>
        <v>0</v>
      </c>
      <c r="Y36" s="10">
        <f t="shared" si="87"/>
        <v>0</v>
      </c>
      <c r="Z36" s="10">
        <f t="shared" si="87"/>
        <v>0</v>
      </c>
      <c r="AA36" s="10">
        <f t="shared" si="87"/>
        <v>0</v>
      </c>
      <c r="AB36" s="10">
        <f t="shared" si="87"/>
        <v>0</v>
      </c>
      <c r="AC36" s="10">
        <f t="shared" si="87"/>
        <v>0</v>
      </c>
      <c r="AD36" s="10">
        <f t="shared" si="87"/>
        <v>0</v>
      </c>
      <c r="AE36" s="10">
        <f t="shared" si="87"/>
        <v>0</v>
      </c>
      <c r="AF36" s="10">
        <f t="shared" si="87"/>
        <v>0</v>
      </c>
      <c r="AG36" s="10">
        <f t="shared" si="87"/>
        <v>0</v>
      </c>
      <c r="AH36" s="10">
        <f t="shared" si="87"/>
        <v>0</v>
      </c>
      <c r="AI36" s="10">
        <f t="shared" si="87"/>
        <v>0</v>
      </c>
      <c r="AJ36" s="10">
        <f t="shared" si="87"/>
        <v>0</v>
      </c>
      <c r="AK36" s="10">
        <f t="shared" si="87"/>
        <v>0</v>
      </c>
      <c r="AL36" s="10">
        <f t="shared" si="87"/>
        <v>0</v>
      </c>
      <c r="AM36" s="10">
        <f t="shared" si="87"/>
        <v>0</v>
      </c>
      <c r="AN36" s="10">
        <f t="shared" si="87"/>
        <v>0</v>
      </c>
      <c r="AO36" s="10">
        <f t="shared" si="87"/>
        <v>0</v>
      </c>
      <c r="AP36" s="10">
        <f t="shared" si="87"/>
        <v>0</v>
      </c>
      <c r="AQ36" s="10">
        <f t="shared" si="87"/>
        <v>0</v>
      </c>
      <c r="AR36" s="10">
        <f t="shared" si="87"/>
        <v>0</v>
      </c>
      <c r="AS36" s="10">
        <f t="shared" si="87"/>
        <v>0</v>
      </c>
      <c r="AT36" s="10">
        <f t="shared" si="87"/>
        <v>0</v>
      </c>
      <c r="AU36" s="10">
        <f t="shared" si="87"/>
        <v>0</v>
      </c>
      <c r="AV36" s="10">
        <f t="shared" si="87"/>
        <v>0</v>
      </c>
      <c r="AW36" s="10">
        <f t="shared" si="87"/>
        <v>0</v>
      </c>
      <c r="AX36" s="10">
        <f t="shared" si="87"/>
        <v>0</v>
      </c>
      <c r="AY36" s="10">
        <f t="shared" si="87"/>
        <v>0</v>
      </c>
      <c r="AZ36" s="10">
        <f t="shared" si="87"/>
        <v>0</v>
      </c>
      <c r="BA36" s="10">
        <f t="shared" si="87"/>
        <v>0</v>
      </c>
      <c r="BB36" s="10">
        <f t="shared" si="87"/>
        <v>0</v>
      </c>
      <c r="BC36" s="10">
        <f t="shared" si="87"/>
        <v>0</v>
      </c>
      <c r="BD36" s="10">
        <f t="shared" si="87"/>
        <v>0</v>
      </c>
      <c r="BE36" s="10">
        <f t="shared" si="87"/>
        <v>0</v>
      </c>
      <c r="BF36" s="10">
        <f t="shared" si="87"/>
        <v>0</v>
      </c>
      <c r="BG36" s="10">
        <f t="shared" si="87"/>
        <v>0</v>
      </c>
      <c r="BH36" s="10">
        <f t="shared" si="87"/>
        <v>0</v>
      </c>
      <c r="BI36" s="10">
        <f t="shared" si="87"/>
        <v>0</v>
      </c>
      <c r="BJ36" s="10">
        <f t="shared" si="87"/>
        <v>0</v>
      </c>
      <c r="BK36" s="10">
        <f t="shared" si="87"/>
        <v>0</v>
      </c>
      <c r="BL36" s="10">
        <f t="shared" si="87"/>
        <v>0</v>
      </c>
      <c r="BM36" s="10">
        <f t="shared" si="87"/>
        <v>0</v>
      </c>
      <c r="BN36" s="10">
        <f t="shared" si="87"/>
        <v>0</v>
      </c>
      <c r="BO36" s="10">
        <f t="shared" si="87"/>
        <v>0</v>
      </c>
      <c r="BP36" s="10">
        <f t="shared" si="87"/>
        <v>0</v>
      </c>
      <c r="BQ36" s="10">
        <f t="shared" si="87"/>
        <v>0</v>
      </c>
      <c r="BR36" s="10">
        <f t="shared" si="87"/>
        <v>0</v>
      </c>
      <c r="BS36" s="10">
        <f t="shared" si="87"/>
        <v>0</v>
      </c>
      <c r="BT36" s="10">
        <f t="shared" si="87"/>
        <v>0</v>
      </c>
      <c r="BU36" s="10">
        <f t="shared" si="87"/>
        <v>0</v>
      </c>
      <c r="BV36" s="10">
        <f t="shared" si="87"/>
        <v>0</v>
      </c>
      <c r="BW36" s="10">
        <f t="shared" si="87"/>
        <v>0</v>
      </c>
      <c r="BX36" s="10">
        <f t="shared" si="87"/>
        <v>0</v>
      </c>
    </row>
    <row r="37" hidden="1" outlineLevel="2">
      <c r="A37" s="101" t="str">
        <f>CONFIG!$D$71</f>
        <v>Coût unitaire</v>
      </c>
      <c r="B37" s="10"/>
      <c r="C37" s="10"/>
      <c r="D37" s="23">
        <f>IFERROR(SUMPRODUCT(Q36:AB36,Q37:AB37)/D36,0)</f>
        <v>0</v>
      </c>
      <c r="E37" s="23">
        <f>IFERROR(SUMPRODUCT(AC36:AN36,AC37:AN37)/E36,0)</f>
        <v>0</v>
      </c>
      <c r="F37" s="23">
        <f>IFERROR(SUMPRODUCT(AO36:AZ36,AO37:AZ37)/F36,0)</f>
        <v>0</v>
      </c>
      <c r="G37" s="23">
        <f>IFERROR(SUMPRODUCT(BA36:BL36,BA37:BL37)/G36,0)</f>
        <v>0</v>
      </c>
      <c r="H37" s="23">
        <f>IFERROR(SUMPRODUCT(BM36:BX36,BM37:BX37)/H36,0)</f>
        <v>0</v>
      </c>
      <c r="I37" s="30"/>
      <c r="J37" s="33" t="str">
        <f t="shared" si="13"/>
        <v>-</v>
      </c>
      <c r="K37" s="33" t="str">
        <f t="shared" ref="K37:O37" si="88">IFERROR(D37/C37-1,"-")</f>
        <v>-</v>
      </c>
      <c r="L37" s="33" t="str">
        <f t="shared" si="88"/>
        <v>-</v>
      </c>
      <c r="M37" s="33" t="str">
        <f t="shared" si="88"/>
        <v>-</v>
      </c>
      <c r="N37" s="33" t="str">
        <f t="shared" si="88"/>
        <v>-</v>
      </c>
      <c r="O37" s="33" t="str">
        <f t="shared" si="88"/>
        <v>-</v>
      </c>
      <c r="P37" s="30"/>
      <c r="Q37" s="108">
        <f t="shared" ref="Q37:BX37" si="89">0.1*Q17</f>
        <v>0</v>
      </c>
      <c r="R37" s="108">
        <f t="shared" si="89"/>
        <v>0</v>
      </c>
      <c r="S37" s="108">
        <f t="shared" si="89"/>
        <v>0</v>
      </c>
      <c r="T37" s="108">
        <f t="shared" si="89"/>
        <v>0</v>
      </c>
      <c r="U37" s="108">
        <f t="shared" si="89"/>
        <v>0</v>
      </c>
      <c r="V37" s="108">
        <f t="shared" si="89"/>
        <v>0</v>
      </c>
      <c r="W37" s="108">
        <f t="shared" si="89"/>
        <v>0</v>
      </c>
      <c r="X37" s="108">
        <f t="shared" si="89"/>
        <v>0</v>
      </c>
      <c r="Y37" s="108">
        <f t="shared" si="89"/>
        <v>0</v>
      </c>
      <c r="Z37" s="108">
        <f t="shared" si="89"/>
        <v>0</v>
      </c>
      <c r="AA37" s="108">
        <f t="shared" si="89"/>
        <v>0</v>
      </c>
      <c r="AB37" s="108">
        <f t="shared" si="89"/>
        <v>0</v>
      </c>
      <c r="AC37" s="108">
        <f t="shared" si="89"/>
        <v>0</v>
      </c>
      <c r="AD37" s="108">
        <f t="shared" si="89"/>
        <v>0</v>
      </c>
      <c r="AE37" s="108">
        <f t="shared" si="89"/>
        <v>0</v>
      </c>
      <c r="AF37" s="108">
        <f t="shared" si="89"/>
        <v>0</v>
      </c>
      <c r="AG37" s="108">
        <f t="shared" si="89"/>
        <v>0</v>
      </c>
      <c r="AH37" s="108">
        <f t="shared" si="89"/>
        <v>0</v>
      </c>
      <c r="AI37" s="108">
        <f t="shared" si="89"/>
        <v>0</v>
      </c>
      <c r="AJ37" s="108">
        <f t="shared" si="89"/>
        <v>0</v>
      </c>
      <c r="AK37" s="108">
        <f t="shared" si="89"/>
        <v>0</v>
      </c>
      <c r="AL37" s="108">
        <f t="shared" si="89"/>
        <v>0</v>
      </c>
      <c r="AM37" s="108">
        <f t="shared" si="89"/>
        <v>0</v>
      </c>
      <c r="AN37" s="108">
        <f t="shared" si="89"/>
        <v>0</v>
      </c>
      <c r="AO37" s="108">
        <f t="shared" si="89"/>
        <v>0</v>
      </c>
      <c r="AP37" s="108">
        <f t="shared" si="89"/>
        <v>0</v>
      </c>
      <c r="AQ37" s="108">
        <f t="shared" si="89"/>
        <v>0</v>
      </c>
      <c r="AR37" s="108">
        <f t="shared" si="89"/>
        <v>0</v>
      </c>
      <c r="AS37" s="108">
        <f t="shared" si="89"/>
        <v>0</v>
      </c>
      <c r="AT37" s="108">
        <f t="shared" si="89"/>
        <v>0</v>
      </c>
      <c r="AU37" s="108">
        <f t="shared" si="89"/>
        <v>0</v>
      </c>
      <c r="AV37" s="108">
        <f t="shared" si="89"/>
        <v>0</v>
      </c>
      <c r="AW37" s="108">
        <f t="shared" si="89"/>
        <v>0</v>
      </c>
      <c r="AX37" s="108">
        <f t="shared" si="89"/>
        <v>0</v>
      </c>
      <c r="AY37" s="108">
        <f t="shared" si="89"/>
        <v>0</v>
      </c>
      <c r="AZ37" s="108">
        <f t="shared" si="89"/>
        <v>0</v>
      </c>
      <c r="BA37" s="108">
        <f t="shared" si="89"/>
        <v>0</v>
      </c>
      <c r="BB37" s="108">
        <f t="shared" si="89"/>
        <v>0</v>
      </c>
      <c r="BC37" s="108">
        <f t="shared" si="89"/>
        <v>0</v>
      </c>
      <c r="BD37" s="108">
        <f t="shared" si="89"/>
        <v>0</v>
      </c>
      <c r="BE37" s="108">
        <f t="shared" si="89"/>
        <v>0</v>
      </c>
      <c r="BF37" s="108">
        <f t="shared" si="89"/>
        <v>0</v>
      </c>
      <c r="BG37" s="108">
        <f t="shared" si="89"/>
        <v>0</v>
      </c>
      <c r="BH37" s="108">
        <f t="shared" si="89"/>
        <v>0</v>
      </c>
      <c r="BI37" s="108">
        <f t="shared" si="89"/>
        <v>0</v>
      </c>
      <c r="BJ37" s="108">
        <f t="shared" si="89"/>
        <v>0</v>
      </c>
      <c r="BK37" s="108">
        <f t="shared" si="89"/>
        <v>0</v>
      </c>
      <c r="BL37" s="108">
        <f t="shared" si="89"/>
        <v>0</v>
      </c>
      <c r="BM37" s="108">
        <f t="shared" si="89"/>
        <v>0</v>
      </c>
      <c r="BN37" s="108">
        <f t="shared" si="89"/>
        <v>0</v>
      </c>
      <c r="BO37" s="108">
        <f t="shared" si="89"/>
        <v>0</v>
      </c>
      <c r="BP37" s="108">
        <f t="shared" si="89"/>
        <v>0</v>
      </c>
      <c r="BQ37" s="108">
        <f t="shared" si="89"/>
        <v>0</v>
      </c>
      <c r="BR37" s="108">
        <f t="shared" si="89"/>
        <v>0</v>
      </c>
      <c r="BS37" s="108">
        <f t="shared" si="89"/>
        <v>0</v>
      </c>
      <c r="BT37" s="108">
        <f t="shared" si="89"/>
        <v>0</v>
      </c>
      <c r="BU37" s="108">
        <f t="shared" si="89"/>
        <v>0</v>
      </c>
      <c r="BV37" s="108">
        <f t="shared" si="89"/>
        <v>0</v>
      </c>
      <c r="BW37" s="108">
        <f t="shared" si="89"/>
        <v>0</v>
      </c>
      <c r="BX37" s="108">
        <f t="shared" si="89"/>
        <v>0</v>
      </c>
    </row>
    <row r="38">
      <c r="A38" s="93" t="str">
        <f>CONFIG!$D$72</f>
        <v>Marge Brute</v>
      </c>
      <c r="B38" s="9"/>
      <c r="C38" s="25">
        <f t="shared" ref="C38:H38" si="90">C26-C27</f>
        <v>0</v>
      </c>
      <c r="D38" s="25">
        <f t="shared" si="90"/>
        <v>0</v>
      </c>
      <c r="E38" s="25">
        <f t="shared" si="90"/>
        <v>0</v>
      </c>
      <c r="F38" s="25">
        <f t="shared" si="90"/>
        <v>0</v>
      </c>
      <c r="G38" s="25">
        <f t="shared" si="90"/>
        <v>0</v>
      </c>
      <c r="H38" s="25">
        <f t="shared" si="90"/>
        <v>0</v>
      </c>
      <c r="I38" s="9"/>
      <c r="J38" s="95" t="str">
        <f t="shared" si="13"/>
        <v>-</v>
      </c>
      <c r="K38" s="95" t="str">
        <f t="shared" ref="K38:O38" si="91">IFERROR(D38/C38-1,"-")</f>
        <v>-</v>
      </c>
      <c r="L38" s="95" t="str">
        <f t="shared" si="91"/>
        <v>-</v>
      </c>
      <c r="M38" s="95" t="str">
        <f t="shared" si="91"/>
        <v>-</v>
      </c>
      <c r="N38" s="95" t="str">
        <f t="shared" si="91"/>
        <v>-</v>
      </c>
      <c r="O38" s="95" t="str">
        <f t="shared" si="91"/>
        <v>-</v>
      </c>
      <c r="P38" s="9"/>
      <c r="Q38" s="25">
        <f t="shared" ref="Q38:BX38" si="92">Q26-Q27</f>
        <v>0</v>
      </c>
      <c r="R38" s="25">
        <f t="shared" si="92"/>
        <v>0</v>
      </c>
      <c r="S38" s="25">
        <f t="shared" si="92"/>
        <v>0</v>
      </c>
      <c r="T38" s="25">
        <f t="shared" si="92"/>
        <v>0</v>
      </c>
      <c r="U38" s="25">
        <f t="shared" si="92"/>
        <v>0</v>
      </c>
      <c r="V38" s="25">
        <f t="shared" si="92"/>
        <v>0</v>
      </c>
      <c r="W38" s="25">
        <f t="shared" si="92"/>
        <v>0</v>
      </c>
      <c r="X38" s="25">
        <f t="shared" si="92"/>
        <v>0</v>
      </c>
      <c r="Y38" s="25">
        <f t="shared" si="92"/>
        <v>0</v>
      </c>
      <c r="Z38" s="25">
        <f t="shared" si="92"/>
        <v>0</v>
      </c>
      <c r="AA38" s="25">
        <f t="shared" si="92"/>
        <v>0</v>
      </c>
      <c r="AB38" s="25">
        <f t="shared" si="92"/>
        <v>0</v>
      </c>
      <c r="AC38" s="25">
        <f t="shared" si="92"/>
        <v>0</v>
      </c>
      <c r="AD38" s="25">
        <f t="shared" si="92"/>
        <v>0</v>
      </c>
      <c r="AE38" s="25">
        <f t="shared" si="92"/>
        <v>0</v>
      </c>
      <c r="AF38" s="25">
        <f t="shared" si="92"/>
        <v>0</v>
      </c>
      <c r="AG38" s="25">
        <f t="shared" si="92"/>
        <v>0</v>
      </c>
      <c r="AH38" s="25">
        <f t="shared" si="92"/>
        <v>0</v>
      </c>
      <c r="AI38" s="25">
        <f t="shared" si="92"/>
        <v>0</v>
      </c>
      <c r="AJ38" s="25">
        <f t="shared" si="92"/>
        <v>0</v>
      </c>
      <c r="AK38" s="25">
        <f t="shared" si="92"/>
        <v>0</v>
      </c>
      <c r="AL38" s="25">
        <f t="shared" si="92"/>
        <v>0</v>
      </c>
      <c r="AM38" s="25">
        <f t="shared" si="92"/>
        <v>0</v>
      </c>
      <c r="AN38" s="25">
        <f t="shared" si="92"/>
        <v>0</v>
      </c>
      <c r="AO38" s="25">
        <f t="shared" si="92"/>
        <v>0</v>
      </c>
      <c r="AP38" s="25">
        <f t="shared" si="92"/>
        <v>0</v>
      </c>
      <c r="AQ38" s="25">
        <f t="shared" si="92"/>
        <v>0</v>
      </c>
      <c r="AR38" s="25">
        <f t="shared" si="92"/>
        <v>0</v>
      </c>
      <c r="AS38" s="25">
        <f t="shared" si="92"/>
        <v>0</v>
      </c>
      <c r="AT38" s="25">
        <f t="shared" si="92"/>
        <v>0</v>
      </c>
      <c r="AU38" s="25">
        <f t="shared" si="92"/>
        <v>0</v>
      </c>
      <c r="AV38" s="25">
        <f t="shared" si="92"/>
        <v>0</v>
      </c>
      <c r="AW38" s="25">
        <f t="shared" si="92"/>
        <v>0</v>
      </c>
      <c r="AX38" s="25">
        <f t="shared" si="92"/>
        <v>0</v>
      </c>
      <c r="AY38" s="25">
        <f t="shared" si="92"/>
        <v>0</v>
      </c>
      <c r="AZ38" s="25">
        <f t="shared" si="92"/>
        <v>0</v>
      </c>
      <c r="BA38" s="25">
        <f t="shared" si="92"/>
        <v>0</v>
      </c>
      <c r="BB38" s="25">
        <f t="shared" si="92"/>
        <v>0</v>
      </c>
      <c r="BC38" s="25">
        <f t="shared" si="92"/>
        <v>0</v>
      </c>
      <c r="BD38" s="25">
        <f t="shared" si="92"/>
        <v>0</v>
      </c>
      <c r="BE38" s="25">
        <f t="shared" si="92"/>
        <v>0</v>
      </c>
      <c r="BF38" s="25">
        <f t="shared" si="92"/>
        <v>0</v>
      </c>
      <c r="BG38" s="25">
        <f t="shared" si="92"/>
        <v>0</v>
      </c>
      <c r="BH38" s="25">
        <f t="shared" si="92"/>
        <v>0</v>
      </c>
      <c r="BI38" s="25">
        <f t="shared" si="92"/>
        <v>0</v>
      </c>
      <c r="BJ38" s="25">
        <f t="shared" si="92"/>
        <v>0</v>
      </c>
      <c r="BK38" s="25">
        <f t="shared" si="92"/>
        <v>0</v>
      </c>
      <c r="BL38" s="25">
        <f t="shared" si="92"/>
        <v>0</v>
      </c>
      <c r="BM38" s="25">
        <f t="shared" si="92"/>
        <v>0</v>
      </c>
      <c r="BN38" s="25">
        <f t="shared" si="92"/>
        <v>0</v>
      </c>
      <c r="BO38" s="25">
        <f t="shared" si="92"/>
        <v>0</v>
      </c>
      <c r="BP38" s="25">
        <f t="shared" si="92"/>
        <v>0</v>
      </c>
      <c r="BQ38" s="25">
        <f t="shared" si="92"/>
        <v>0</v>
      </c>
      <c r="BR38" s="25">
        <f t="shared" si="92"/>
        <v>0</v>
      </c>
      <c r="BS38" s="25">
        <f t="shared" si="92"/>
        <v>0</v>
      </c>
      <c r="BT38" s="25">
        <f t="shared" si="92"/>
        <v>0</v>
      </c>
      <c r="BU38" s="25">
        <f t="shared" si="92"/>
        <v>0</v>
      </c>
      <c r="BV38" s="25">
        <f t="shared" si="92"/>
        <v>0</v>
      </c>
      <c r="BW38" s="25">
        <f t="shared" si="92"/>
        <v>0</v>
      </c>
      <c r="BX38" s="25">
        <f t="shared" si="92"/>
        <v>0</v>
      </c>
    </row>
    <row r="39" collapsed="1">
      <c r="A39" s="118" t="str">
        <f>CONFIG!$D$73</f>
        <v>% Marge Brute</v>
      </c>
      <c r="B39" s="119"/>
      <c r="C39" s="119"/>
      <c r="D39" s="119" t="str">
        <f t="shared" ref="D39:H39" si="93">IFERROR(D38/D$18,"n.a")</f>
        <v>n.a</v>
      </c>
      <c r="E39" s="119" t="str">
        <f t="shared" si="93"/>
        <v>n.a</v>
      </c>
      <c r="F39" s="119" t="str">
        <f t="shared" si="93"/>
        <v>n.a</v>
      </c>
      <c r="G39" s="119" t="str">
        <f t="shared" si="93"/>
        <v>n.a</v>
      </c>
      <c r="H39" s="119" t="str">
        <f t="shared" si="93"/>
        <v>n.a</v>
      </c>
      <c r="I39" s="120"/>
      <c r="J39" s="33" t="str">
        <f t="shared" si="13"/>
        <v>-</v>
      </c>
      <c r="K39" s="33" t="str">
        <f t="shared" ref="K39:O39" si="94">IFERROR(D39/C39-1,"-")</f>
        <v>-</v>
      </c>
      <c r="L39" s="33" t="str">
        <f t="shared" si="94"/>
        <v>-</v>
      </c>
      <c r="M39" s="33" t="str">
        <f t="shared" si="94"/>
        <v>-</v>
      </c>
      <c r="N39" s="33" t="str">
        <f t="shared" si="94"/>
        <v>-</v>
      </c>
      <c r="O39" s="33" t="str">
        <f t="shared" si="94"/>
        <v>-</v>
      </c>
      <c r="P39" s="120"/>
      <c r="Q39" s="119" t="str">
        <f t="shared" ref="Q39:BX39" si="95">IFERROR(Q38/Q$18,"n.a")</f>
        <v>n.a</v>
      </c>
      <c r="R39" s="119" t="str">
        <f t="shared" si="95"/>
        <v>n.a</v>
      </c>
      <c r="S39" s="119" t="str">
        <f t="shared" si="95"/>
        <v>n.a</v>
      </c>
      <c r="T39" s="119" t="str">
        <f t="shared" si="95"/>
        <v>n.a</v>
      </c>
      <c r="U39" s="119" t="str">
        <f t="shared" si="95"/>
        <v>n.a</v>
      </c>
      <c r="V39" s="119" t="str">
        <f t="shared" si="95"/>
        <v>n.a</v>
      </c>
      <c r="W39" s="119" t="str">
        <f t="shared" si="95"/>
        <v>n.a</v>
      </c>
      <c r="X39" s="119" t="str">
        <f t="shared" si="95"/>
        <v>n.a</v>
      </c>
      <c r="Y39" s="119" t="str">
        <f t="shared" si="95"/>
        <v>n.a</v>
      </c>
      <c r="Z39" s="119" t="str">
        <f t="shared" si="95"/>
        <v>n.a</v>
      </c>
      <c r="AA39" s="119" t="str">
        <f t="shared" si="95"/>
        <v>n.a</v>
      </c>
      <c r="AB39" s="119" t="str">
        <f t="shared" si="95"/>
        <v>n.a</v>
      </c>
      <c r="AC39" s="119" t="str">
        <f t="shared" si="95"/>
        <v>n.a</v>
      </c>
      <c r="AD39" s="119" t="str">
        <f t="shared" si="95"/>
        <v>n.a</v>
      </c>
      <c r="AE39" s="119" t="str">
        <f t="shared" si="95"/>
        <v>n.a</v>
      </c>
      <c r="AF39" s="119" t="str">
        <f t="shared" si="95"/>
        <v>n.a</v>
      </c>
      <c r="AG39" s="119" t="str">
        <f t="shared" si="95"/>
        <v>n.a</v>
      </c>
      <c r="AH39" s="119" t="str">
        <f t="shared" si="95"/>
        <v>n.a</v>
      </c>
      <c r="AI39" s="119" t="str">
        <f t="shared" si="95"/>
        <v>n.a</v>
      </c>
      <c r="AJ39" s="119" t="str">
        <f t="shared" si="95"/>
        <v>n.a</v>
      </c>
      <c r="AK39" s="119" t="str">
        <f t="shared" si="95"/>
        <v>n.a</v>
      </c>
      <c r="AL39" s="119" t="str">
        <f t="shared" si="95"/>
        <v>n.a</v>
      </c>
      <c r="AM39" s="119" t="str">
        <f t="shared" si="95"/>
        <v>n.a</v>
      </c>
      <c r="AN39" s="119" t="str">
        <f t="shared" si="95"/>
        <v>n.a</v>
      </c>
      <c r="AO39" s="119" t="str">
        <f t="shared" si="95"/>
        <v>n.a</v>
      </c>
      <c r="AP39" s="119" t="str">
        <f t="shared" si="95"/>
        <v>n.a</v>
      </c>
      <c r="AQ39" s="119" t="str">
        <f t="shared" si="95"/>
        <v>n.a</v>
      </c>
      <c r="AR39" s="119" t="str">
        <f t="shared" si="95"/>
        <v>n.a</v>
      </c>
      <c r="AS39" s="119" t="str">
        <f t="shared" si="95"/>
        <v>n.a</v>
      </c>
      <c r="AT39" s="119" t="str">
        <f t="shared" si="95"/>
        <v>n.a</v>
      </c>
      <c r="AU39" s="119" t="str">
        <f t="shared" si="95"/>
        <v>n.a</v>
      </c>
      <c r="AV39" s="119" t="str">
        <f t="shared" si="95"/>
        <v>n.a</v>
      </c>
      <c r="AW39" s="119" t="str">
        <f t="shared" si="95"/>
        <v>n.a</v>
      </c>
      <c r="AX39" s="119" t="str">
        <f t="shared" si="95"/>
        <v>n.a</v>
      </c>
      <c r="AY39" s="119" t="str">
        <f t="shared" si="95"/>
        <v>n.a</v>
      </c>
      <c r="AZ39" s="119" t="str">
        <f t="shared" si="95"/>
        <v>n.a</v>
      </c>
      <c r="BA39" s="119" t="str">
        <f t="shared" si="95"/>
        <v>n.a</v>
      </c>
      <c r="BB39" s="119" t="str">
        <f t="shared" si="95"/>
        <v>n.a</v>
      </c>
      <c r="BC39" s="119" t="str">
        <f t="shared" si="95"/>
        <v>n.a</v>
      </c>
      <c r="BD39" s="119" t="str">
        <f t="shared" si="95"/>
        <v>n.a</v>
      </c>
      <c r="BE39" s="119" t="str">
        <f t="shared" si="95"/>
        <v>n.a</v>
      </c>
      <c r="BF39" s="119" t="str">
        <f t="shared" si="95"/>
        <v>n.a</v>
      </c>
      <c r="BG39" s="119" t="str">
        <f t="shared" si="95"/>
        <v>n.a</v>
      </c>
      <c r="BH39" s="119" t="str">
        <f t="shared" si="95"/>
        <v>n.a</v>
      </c>
      <c r="BI39" s="119" t="str">
        <f t="shared" si="95"/>
        <v>n.a</v>
      </c>
      <c r="BJ39" s="119" t="str">
        <f t="shared" si="95"/>
        <v>n.a</v>
      </c>
      <c r="BK39" s="119" t="str">
        <f t="shared" si="95"/>
        <v>n.a</v>
      </c>
      <c r="BL39" s="119" t="str">
        <f t="shared" si="95"/>
        <v>n.a</v>
      </c>
      <c r="BM39" s="119" t="str">
        <f t="shared" si="95"/>
        <v>n.a</v>
      </c>
      <c r="BN39" s="119" t="str">
        <f t="shared" si="95"/>
        <v>n.a</v>
      </c>
      <c r="BO39" s="119" t="str">
        <f t="shared" si="95"/>
        <v>n.a</v>
      </c>
      <c r="BP39" s="119" t="str">
        <f t="shared" si="95"/>
        <v>n.a</v>
      </c>
      <c r="BQ39" s="119" t="str">
        <f t="shared" si="95"/>
        <v>n.a</v>
      </c>
      <c r="BR39" s="119" t="str">
        <f t="shared" si="95"/>
        <v>n.a</v>
      </c>
      <c r="BS39" s="119" t="str">
        <f t="shared" si="95"/>
        <v>n.a</v>
      </c>
      <c r="BT39" s="119" t="str">
        <f t="shared" si="95"/>
        <v>n.a</v>
      </c>
      <c r="BU39" s="119" t="str">
        <f t="shared" si="95"/>
        <v>n.a</v>
      </c>
      <c r="BV39" s="119" t="str">
        <f t="shared" si="95"/>
        <v>n.a</v>
      </c>
      <c r="BW39" s="119" t="str">
        <f t="shared" si="95"/>
        <v>n.a</v>
      </c>
      <c r="BX39" s="119" t="str">
        <f t="shared" si="95"/>
        <v>n.a</v>
      </c>
    </row>
    <row r="40" hidden="1" outlineLevel="1">
      <c r="A40" s="122" t="str">
        <f>CONFIG!$D$73&amp;" "&amp;A3</f>
        <v>% Marge Brute Type de client 1</v>
      </c>
      <c r="B40" s="119"/>
      <c r="C40" s="119"/>
      <c r="D40" s="119">
        <f t="shared" ref="D40:H40" si="96">IFERROR(((D3-D28)+SUM(D$19:D$25)*D3/D$18)/D3,0)</f>
        <v>0</v>
      </c>
      <c r="E40" s="119">
        <f t="shared" si="96"/>
        <v>0</v>
      </c>
      <c r="F40" s="119">
        <f t="shared" si="96"/>
        <v>0</v>
      </c>
      <c r="G40" s="119">
        <f t="shared" si="96"/>
        <v>0</v>
      </c>
      <c r="H40" s="119">
        <f t="shared" si="96"/>
        <v>0</v>
      </c>
      <c r="I40" s="120"/>
      <c r="J40" s="33" t="str">
        <f t="shared" si="13"/>
        <v>-</v>
      </c>
      <c r="K40" s="33" t="str">
        <f t="shared" ref="K40:O40" si="97">IFERROR(D40/C40-1,"-")</f>
        <v>-</v>
      </c>
      <c r="L40" s="33" t="str">
        <f t="shared" si="97"/>
        <v>-</v>
      </c>
      <c r="M40" s="33" t="str">
        <f t="shared" si="97"/>
        <v>-</v>
      </c>
      <c r="N40" s="33" t="str">
        <f t="shared" si="97"/>
        <v>-</v>
      </c>
      <c r="O40" s="33" t="str">
        <f t="shared" si="97"/>
        <v>-</v>
      </c>
      <c r="P40" s="120"/>
      <c r="Q40" s="119">
        <f t="shared" ref="Q40:BX40" si="98">iferror((Q3-Q28)/Q3,0)</f>
        <v>0</v>
      </c>
      <c r="R40" s="119">
        <f t="shared" si="98"/>
        <v>0</v>
      </c>
      <c r="S40" s="119">
        <f t="shared" si="98"/>
        <v>0</v>
      </c>
      <c r="T40" s="119">
        <f t="shared" si="98"/>
        <v>0</v>
      </c>
      <c r="U40" s="119">
        <f t="shared" si="98"/>
        <v>0</v>
      </c>
      <c r="V40" s="119">
        <f t="shared" si="98"/>
        <v>0</v>
      </c>
      <c r="W40" s="119">
        <f t="shared" si="98"/>
        <v>0</v>
      </c>
      <c r="X40" s="119">
        <f t="shared" si="98"/>
        <v>0</v>
      </c>
      <c r="Y40" s="119">
        <f t="shared" si="98"/>
        <v>0</v>
      </c>
      <c r="Z40" s="119">
        <f t="shared" si="98"/>
        <v>0</v>
      </c>
      <c r="AA40" s="119">
        <f t="shared" si="98"/>
        <v>0</v>
      </c>
      <c r="AB40" s="119">
        <f t="shared" si="98"/>
        <v>0</v>
      </c>
      <c r="AC40" s="119">
        <f t="shared" si="98"/>
        <v>0</v>
      </c>
      <c r="AD40" s="119">
        <f t="shared" si="98"/>
        <v>0</v>
      </c>
      <c r="AE40" s="119">
        <f t="shared" si="98"/>
        <v>0</v>
      </c>
      <c r="AF40" s="119">
        <f t="shared" si="98"/>
        <v>0</v>
      </c>
      <c r="AG40" s="119">
        <f t="shared" si="98"/>
        <v>0</v>
      </c>
      <c r="AH40" s="119">
        <f t="shared" si="98"/>
        <v>0</v>
      </c>
      <c r="AI40" s="119">
        <f t="shared" si="98"/>
        <v>0</v>
      </c>
      <c r="AJ40" s="119">
        <f t="shared" si="98"/>
        <v>0</v>
      </c>
      <c r="AK40" s="119">
        <f t="shared" si="98"/>
        <v>0</v>
      </c>
      <c r="AL40" s="119">
        <f t="shared" si="98"/>
        <v>0</v>
      </c>
      <c r="AM40" s="119">
        <f t="shared" si="98"/>
        <v>0</v>
      </c>
      <c r="AN40" s="119">
        <f t="shared" si="98"/>
        <v>0</v>
      </c>
      <c r="AO40" s="119">
        <f t="shared" si="98"/>
        <v>0</v>
      </c>
      <c r="AP40" s="119">
        <f t="shared" si="98"/>
        <v>0</v>
      </c>
      <c r="AQ40" s="119">
        <f t="shared" si="98"/>
        <v>0</v>
      </c>
      <c r="AR40" s="119">
        <f t="shared" si="98"/>
        <v>0</v>
      </c>
      <c r="AS40" s="119">
        <f t="shared" si="98"/>
        <v>0</v>
      </c>
      <c r="AT40" s="119">
        <f t="shared" si="98"/>
        <v>0</v>
      </c>
      <c r="AU40" s="119">
        <f t="shared" si="98"/>
        <v>0</v>
      </c>
      <c r="AV40" s="119">
        <f t="shared" si="98"/>
        <v>0</v>
      </c>
      <c r="AW40" s="119">
        <f t="shared" si="98"/>
        <v>0</v>
      </c>
      <c r="AX40" s="119">
        <f t="shared" si="98"/>
        <v>0</v>
      </c>
      <c r="AY40" s="119">
        <f t="shared" si="98"/>
        <v>0</v>
      </c>
      <c r="AZ40" s="119">
        <f t="shared" si="98"/>
        <v>0</v>
      </c>
      <c r="BA40" s="119">
        <f t="shared" si="98"/>
        <v>0</v>
      </c>
      <c r="BB40" s="119">
        <f t="shared" si="98"/>
        <v>0</v>
      </c>
      <c r="BC40" s="119">
        <f t="shared" si="98"/>
        <v>0</v>
      </c>
      <c r="BD40" s="119">
        <f t="shared" si="98"/>
        <v>0</v>
      </c>
      <c r="BE40" s="119">
        <f t="shared" si="98"/>
        <v>0</v>
      </c>
      <c r="BF40" s="119">
        <f t="shared" si="98"/>
        <v>0</v>
      </c>
      <c r="BG40" s="119">
        <f t="shared" si="98"/>
        <v>0</v>
      </c>
      <c r="BH40" s="119">
        <f t="shared" si="98"/>
        <v>0</v>
      </c>
      <c r="BI40" s="119">
        <f t="shared" si="98"/>
        <v>0</v>
      </c>
      <c r="BJ40" s="119">
        <f t="shared" si="98"/>
        <v>0</v>
      </c>
      <c r="BK40" s="119">
        <f t="shared" si="98"/>
        <v>0</v>
      </c>
      <c r="BL40" s="119">
        <f t="shared" si="98"/>
        <v>0</v>
      </c>
      <c r="BM40" s="119">
        <f t="shared" si="98"/>
        <v>0</v>
      </c>
      <c r="BN40" s="119">
        <f t="shared" si="98"/>
        <v>0</v>
      </c>
      <c r="BO40" s="119">
        <f t="shared" si="98"/>
        <v>0</v>
      </c>
      <c r="BP40" s="119">
        <f t="shared" si="98"/>
        <v>0</v>
      </c>
      <c r="BQ40" s="119">
        <f t="shared" si="98"/>
        <v>0</v>
      </c>
      <c r="BR40" s="119">
        <f t="shared" si="98"/>
        <v>0</v>
      </c>
      <c r="BS40" s="119">
        <f t="shared" si="98"/>
        <v>0</v>
      </c>
      <c r="BT40" s="119">
        <f t="shared" si="98"/>
        <v>0</v>
      </c>
      <c r="BU40" s="119">
        <f t="shared" si="98"/>
        <v>0</v>
      </c>
      <c r="BV40" s="119">
        <f t="shared" si="98"/>
        <v>0</v>
      </c>
      <c r="BW40" s="119">
        <f t="shared" si="98"/>
        <v>0</v>
      </c>
      <c r="BX40" s="119">
        <f t="shared" si="98"/>
        <v>0</v>
      </c>
    </row>
    <row r="41" hidden="1" outlineLevel="1">
      <c r="A41" s="122" t="str">
        <f>CONFIG!$D$73&amp;" "&amp;A6</f>
        <v>% Marge Brute Type de client 2</v>
      </c>
      <c r="B41" s="119"/>
      <c r="C41" s="119"/>
      <c r="D41" s="119">
        <f t="shared" ref="D41:H41" si="99">IFERROR(((D6-D30)+SUM(D$19:D$25)*D6/D$18)/D6,0)</f>
        <v>0</v>
      </c>
      <c r="E41" s="119">
        <f t="shared" si="99"/>
        <v>0</v>
      </c>
      <c r="F41" s="119">
        <f t="shared" si="99"/>
        <v>0</v>
      </c>
      <c r="G41" s="119">
        <f t="shared" si="99"/>
        <v>0</v>
      </c>
      <c r="H41" s="119">
        <f t="shared" si="99"/>
        <v>0</v>
      </c>
      <c r="I41" s="120"/>
      <c r="J41" s="33" t="str">
        <f t="shared" si="13"/>
        <v>-</v>
      </c>
      <c r="K41" s="33" t="str">
        <f t="shared" ref="K41:O41" si="100">IFERROR(D41/C41-1,"-")</f>
        <v>-</v>
      </c>
      <c r="L41" s="33" t="str">
        <f t="shared" si="100"/>
        <v>-</v>
      </c>
      <c r="M41" s="33" t="str">
        <f t="shared" si="100"/>
        <v>-</v>
      </c>
      <c r="N41" s="33" t="str">
        <f t="shared" si="100"/>
        <v>-</v>
      </c>
      <c r="O41" s="33" t="str">
        <f t="shared" si="100"/>
        <v>-</v>
      </c>
      <c r="P41" s="120"/>
      <c r="Q41" s="119">
        <f t="shared" ref="Q41:BX41" si="101">iferror((Q6-Q30)/Q6,0)</f>
        <v>0</v>
      </c>
      <c r="R41" s="119">
        <f t="shared" si="101"/>
        <v>0</v>
      </c>
      <c r="S41" s="119">
        <f t="shared" si="101"/>
        <v>0</v>
      </c>
      <c r="T41" s="119">
        <f t="shared" si="101"/>
        <v>0</v>
      </c>
      <c r="U41" s="119">
        <f t="shared" si="101"/>
        <v>0</v>
      </c>
      <c r="V41" s="119">
        <f t="shared" si="101"/>
        <v>0</v>
      </c>
      <c r="W41" s="119">
        <f t="shared" si="101"/>
        <v>0</v>
      </c>
      <c r="X41" s="119">
        <f t="shared" si="101"/>
        <v>0</v>
      </c>
      <c r="Y41" s="119">
        <f t="shared" si="101"/>
        <v>0</v>
      </c>
      <c r="Z41" s="119">
        <f t="shared" si="101"/>
        <v>0</v>
      </c>
      <c r="AA41" s="119">
        <f t="shared" si="101"/>
        <v>0</v>
      </c>
      <c r="AB41" s="119">
        <f t="shared" si="101"/>
        <v>0</v>
      </c>
      <c r="AC41" s="119">
        <f t="shared" si="101"/>
        <v>0</v>
      </c>
      <c r="AD41" s="119">
        <f t="shared" si="101"/>
        <v>0</v>
      </c>
      <c r="AE41" s="119">
        <f t="shared" si="101"/>
        <v>0</v>
      </c>
      <c r="AF41" s="119">
        <f t="shared" si="101"/>
        <v>0</v>
      </c>
      <c r="AG41" s="119">
        <f t="shared" si="101"/>
        <v>0</v>
      </c>
      <c r="AH41" s="119">
        <f t="shared" si="101"/>
        <v>0</v>
      </c>
      <c r="AI41" s="119">
        <f t="shared" si="101"/>
        <v>0</v>
      </c>
      <c r="AJ41" s="119">
        <f t="shared" si="101"/>
        <v>0</v>
      </c>
      <c r="AK41" s="119">
        <f t="shared" si="101"/>
        <v>0</v>
      </c>
      <c r="AL41" s="119">
        <f t="shared" si="101"/>
        <v>0</v>
      </c>
      <c r="AM41" s="119">
        <f t="shared" si="101"/>
        <v>0</v>
      </c>
      <c r="AN41" s="119">
        <f t="shared" si="101"/>
        <v>0</v>
      </c>
      <c r="AO41" s="119">
        <f t="shared" si="101"/>
        <v>0</v>
      </c>
      <c r="AP41" s="119">
        <f t="shared" si="101"/>
        <v>0</v>
      </c>
      <c r="AQ41" s="119">
        <f t="shared" si="101"/>
        <v>0</v>
      </c>
      <c r="AR41" s="119">
        <f t="shared" si="101"/>
        <v>0</v>
      </c>
      <c r="AS41" s="119">
        <f t="shared" si="101"/>
        <v>0</v>
      </c>
      <c r="AT41" s="119">
        <f t="shared" si="101"/>
        <v>0</v>
      </c>
      <c r="AU41" s="119">
        <f t="shared" si="101"/>
        <v>0</v>
      </c>
      <c r="AV41" s="119">
        <f t="shared" si="101"/>
        <v>0</v>
      </c>
      <c r="AW41" s="119">
        <f t="shared" si="101"/>
        <v>0</v>
      </c>
      <c r="AX41" s="119">
        <f t="shared" si="101"/>
        <v>0</v>
      </c>
      <c r="AY41" s="119">
        <f t="shared" si="101"/>
        <v>0</v>
      </c>
      <c r="AZ41" s="119">
        <f t="shared" si="101"/>
        <v>0</v>
      </c>
      <c r="BA41" s="119">
        <f t="shared" si="101"/>
        <v>0</v>
      </c>
      <c r="BB41" s="119">
        <f t="shared" si="101"/>
        <v>0</v>
      </c>
      <c r="BC41" s="119">
        <f t="shared" si="101"/>
        <v>0</v>
      </c>
      <c r="BD41" s="119">
        <f t="shared" si="101"/>
        <v>0</v>
      </c>
      <c r="BE41" s="119">
        <f t="shared" si="101"/>
        <v>0</v>
      </c>
      <c r="BF41" s="119">
        <f t="shared" si="101"/>
        <v>0</v>
      </c>
      <c r="BG41" s="119">
        <f t="shared" si="101"/>
        <v>0</v>
      </c>
      <c r="BH41" s="119">
        <f t="shared" si="101"/>
        <v>0</v>
      </c>
      <c r="BI41" s="119">
        <f t="shared" si="101"/>
        <v>0</v>
      </c>
      <c r="BJ41" s="119">
        <f t="shared" si="101"/>
        <v>0</v>
      </c>
      <c r="BK41" s="119">
        <f t="shared" si="101"/>
        <v>0</v>
      </c>
      <c r="BL41" s="119">
        <f t="shared" si="101"/>
        <v>0</v>
      </c>
      <c r="BM41" s="119">
        <f t="shared" si="101"/>
        <v>0</v>
      </c>
      <c r="BN41" s="119">
        <f t="shared" si="101"/>
        <v>0</v>
      </c>
      <c r="BO41" s="119">
        <f t="shared" si="101"/>
        <v>0</v>
      </c>
      <c r="BP41" s="119">
        <f t="shared" si="101"/>
        <v>0</v>
      </c>
      <c r="BQ41" s="119">
        <f t="shared" si="101"/>
        <v>0</v>
      </c>
      <c r="BR41" s="119">
        <f t="shared" si="101"/>
        <v>0</v>
      </c>
      <c r="BS41" s="119">
        <f t="shared" si="101"/>
        <v>0</v>
      </c>
      <c r="BT41" s="119">
        <f t="shared" si="101"/>
        <v>0</v>
      </c>
      <c r="BU41" s="119">
        <f t="shared" si="101"/>
        <v>0</v>
      </c>
      <c r="BV41" s="119">
        <f t="shared" si="101"/>
        <v>0</v>
      </c>
      <c r="BW41" s="119">
        <f t="shared" si="101"/>
        <v>0</v>
      </c>
      <c r="BX41" s="119">
        <f t="shared" si="101"/>
        <v>0</v>
      </c>
    </row>
    <row r="42" hidden="1" outlineLevel="1">
      <c r="A42" s="122" t="str">
        <f>CONFIG!$D$73&amp;" "&amp;A9</f>
        <v>% Marge Brute Activité 3</v>
      </c>
      <c r="B42" s="119"/>
      <c r="C42" s="119"/>
      <c r="D42" s="119">
        <f t="shared" ref="D42:H42" si="102">IFERROR(((D9-D32)+SUM(D$19:D$25)*D9/D$18)/D9,0)</f>
        <v>0</v>
      </c>
      <c r="E42" s="119">
        <f t="shared" si="102"/>
        <v>0</v>
      </c>
      <c r="F42" s="119">
        <f t="shared" si="102"/>
        <v>0</v>
      </c>
      <c r="G42" s="119">
        <f t="shared" si="102"/>
        <v>0</v>
      </c>
      <c r="H42" s="119">
        <f t="shared" si="102"/>
        <v>0</v>
      </c>
      <c r="I42" s="120"/>
      <c r="J42" s="33" t="str">
        <f t="shared" si="13"/>
        <v>-</v>
      </c>
      <c r="K42" s="33" t="str">
        <f t="shared" ref="K42:O42" si="103">IFERROR(D42/C42-1,"-")</f>
        <v>-</v>
      </c>
      <c r="L42" s="33" t="str">
        <f t="shared" si="103"/>
        <v>-</v>
      </c>
      <c r="M42" s="33" t="str">
        <f t="shared" si="103"/>
        <v>-</v>
      </c>
      <c r="N42" s="33" t="str">
        <f t="shared" si="103"/>
        <v>-</v>
      </c>
      <c r="O42" s="33" t="str">
        <f t="shared" si="103"/>
        <v>-</v>
      </c>
      <c r="P42" s="120"/>
      <c r="Q42" s="119">
        <f t="shared" ref="Q42:BX42" si="104">IFERROR((Q9-Q32)/Q9,0)</f>
        <v>0</v>
      </c>
      <c r="R42" s="119">
        <f t="shared" si="104"/>
        <v>0</v>
      </c>
      <c r="S42" s="119">
        <f t="shared" si="104"/>
        <v>0</v>
      </c>
      <c r="T42" s="119">
        <f t="shared" si="104"/>
        <v>0</v>
      </c>
      <c r="U42" s="119">
        <f t="shared" si="104"/>
        <v>0</v>
      </c>
      <c r="V42" s="119">
        <f t="shared" si="104"/>
        <v>0</v>
      </c>
      <c r="W42" s="119">
        <f t="shared" si="104"/>
        <v>0</v>
      </c>
      <c r="X42" s="119">
        <f t="shared" si="104"/>
        <v>0</v>
      </c>
      <c r="Y42" s="119">
        <f t="shared" si="104"/>
        <v>0</v>
      </c>
      <c r="Z42" s="119">
        <f t="shared" si="104"/>
        <v>0</v>
      </c>
      <c r="AA42" s="119">
        <f t="shared" si="104"/>
        <v>0</v>
      </c>
      <c r="AB42" s="119">
        <f t="shared" si="104"/>
        <v>0</v>
      </c>
      <c r="AC42" s="119">
        <f t="shared" si="104"/>
        <v>0</v>
      </c>
      <c r="AD42" s="119">
        <f t="shared" si="104"/>
        <v>0</v>
      </c>
      <c r="AE42" s="119">
        <f t="shared" si="104"/>
        <v>0</v>
      </c>
      <c r="AF42" s="119">
        <f t="shared" si="104"/>
        <v>0</v>
      </c>
      <c r="AG42" s="119">
        <f t="shared" si="104"/>
        <v>0</v>
      </c>
      <c r="AH42" s="119">
        <f t="shared" si="104"/>
        <v>0</v>
      </c>
      <c r="AI42" s="119">
        <f t="shared" si="104"/>
        <v>0</v>
      </c>
      <c r="AJ42" s="119">
        <f t="shared" si="104"/>
        <v>0</v>
      </c>
      <c r="AK42" s="119">
        <f t="shared" si="104"/>
        <v>0</v>
      </c>
      <c r="AL42" s="119">
        <f t="shared" si="104"/>
        <v>0</v>
      </c>
      <c r="AM42" s="119">
        <f t="shared" si="104"/>
        <v>0</v>
      </c>
      <c r="AN42" s="119">
        <f t="shared" si="104"/>
        <v>0</v>
      </c>
      <c r="AO42" s="119">
        <f t="shared" si="104"/>
        <v>0</v>
      </c>
      <c r="AP42" s="119">
        <f t="shared" si="104"/>
        <v>0</v>
      </c>
      <c r="AQ42" s="119">
        <f t="shared" si="104"/>
        <v>0</v>
      </c>
      <c r="AR42" s="119">
        <f t="shared" si="104"/>
        <v>0</v>
      </c>
      <c r="AS42" s="119">
        <f t="shared" si="104"/>
        <v>0</v>
      </c>
      <c r="AT42" s="119">
        <f t="shared" si="104"/>
        <v>0</v>
      </c>
      <c r="AU42" s="119">
        <f t="shared" si="104"/>
        <v>0</v>
      </c>
      <c r="AV42" s="119">
        <f t="shared" si="104"/>
        <v>0</v>
      </c>
      <c r="AW42" s="119">
        <f t="shared" si="104"/>
        <v>0</v>
      </c>
      <c r="AX42" s="119">
        <f t="shared" si="104"/>
        <v>0</v>
      </c>
      <c r="AY42" s="119">
        <f t="shared" si="104"/>
        <v>0</v>
      </c>
      <c r="AZ42" s="119">
        <f t="shared" si="104"/>
        <v>0</v>
      </c>
      <c r="BA42" s="119">
        <f t="shared" si="104"/>
        <v>0</v>
      </c>
      <c r="BB42" s="119">
        <f t="shared" si="104"/>
        <v>0</v>
      </c>
      <c r="BC42" s="119">
        <f t="shared" si="104"/>
        <v>0</v>
      </c>
      <c r="BD42" s="119">
        <f t="shared" si="104"/>
        <v>0</v>
      </c>
      <c r="BE42" s="119">
        <f t="shared" si="104"/>
        <v>0</v>
      </c>
      <c r="BF42" s="119">
        <f t="shared" si="104"/>
        <v>0</v>
      </c>
      <c r="BG42" s="119">
        <f t="shared" si="104"/>
        <v>0</v>
      </c>
      <c r="BH42" s="119">
        <f t="shared" si="104"/>
        <v>0</v>
      </c>
      <c r="BI42" s="119">
        <f t="shared" si="104"/>
        <v>0</v>
      </c>
      <c r="BJ42" s="119">
        <f t="shared" si="104"/>
        <v>0</v>
      </c>
      <c r="BK42" s="119">
        <f t="shared" si="104"/>
        <v>0</v>
      </c>
      <c r="BL42" s="119">
        <f t="shared" si="104"/>
        <v>0</v>
      </c>
      <c r="BM42" s="119">
        <f t="shared" si="104"/>
        <v>0</v>
      </c>
      <c r="BN42" s="119">
        <f t="shared" si="104"/>
        <v>0</v>
      </c>
      <c r="BO42" s="119">
        <f t="shared" si="104"/>
        <v>0</v>
      </c>
      <c r="BP42" s="119">
        <f t="shared" si="104"/>
        <v>0</v>
      </c>
      <c r="BQ42" s="119">
        <f t="shared" si="104"/>
        <v>0</v>
      </c>
      <c r="BR42" s="119">
        <f t="shared" si="104"/>
        <v>0</v>
      </c>
      <c r="BS42" s="119">
        <f t="shared" si="104"/>
        <v>0</v>
      </c>
      <c r="BT42" s="119">
        <f t="shared" si="104"/>
        <v>0</v>
      </c>
      <c r="BU42" s="119">
        <f t="shared" si="104"/>
        <v>0</v>
      </c>
      <c r="BV42" s="119">
        <f t="shared" si="104"/>
        <v>0</v>
      </c>
      <c r="BW42" s="119">
        <f t="shared" si="104"/>
        <v>0</v>
      </c>
      <c r="BX42" s="119">
        <f t="shared" si="104"/>
        <v>0</v>
      </c>
    </row>
    <row r="43" hidden="1" outlineLevel="1">
      <c r="A43" s="122" t="str">
        <f>CONFIG!$D$73&amp;" "&amp;A12</f>
        <v>% Marge Brute Activité 4</v>
      </c>
      <c r="B43" s="119"/>
      <c r="C43" s="119"/>
      <c r="D43" s="119">
        <f t="shared" ref="D43:H43" si="105">IFERROR(((D12-D34)+SUM(D$19:D$25)*D12/D$18)/D12,0)</f>
        <v>0</v>
      </c>
      <c r="E43" s="119">
        <f t="shared" si="105"/>
        <v>0</v>
      </c>
      <c r="F43" s="119">
        <f t="shared" si="105"/>
        <v>0</v>
      </c>
      <c r="G43" s="119">
        <f t="shared" si="105"/>
        <v>0</v>
      </c>
      <c r="H43" s="119">
        <f t="shared" si="105"/>
        <v>0</v>
      </c>
      <c r="I43" s="120"/>
      <c r="J43" s="33" t="str">
        <f t="shared" si="13"/>
        <v>-</v>
      </c>
      <c r="K43" s="33" t="str">
        <f t="shared" ref="K43:O43" si="106">IFERROR(D43/C43-1,"-")</f>
        <v>-</v>
      </c>
      <c r="L43" s="33" t="str">
        <f t="shared" si="106"/>
        <v>-</v>
      </c>
      <c r="M43" s="33" t="str">
        <f t="shared" si="106"/>
        <v>-</v>
      </c>
      <c r="N43" s="33" t="str">
        <f t="shared" si="106"/>
        <v>-</v>
      </c>
      <c r="O43" s="33" t="str">
        <f t="shared" si="106"/>
        <v>-</v>
      </c>
      <c r="P43" s="120"/>
      <c r="Q43" s="119">
        <f t="shared" ref="Q43:BX43" si="107">iferror((Q12-Q34)/Q12,0)</f>
        <v>0</v>
      </c>
      <c r="R43" s="119">
        <f t="shared" si="107"/>
        <v>0</v>
      </c>
      <c r="S43" s="119">
        <f t="shared" si="107"/>
        <v>0</v>
      </c>
      <c r="T43" s="119">
        <f t="shared" si="107"/>
        <v>0</v>
      </c>
      <c r="U43" s="119">
        <f t="shared" si="107"/>
        <v>0</v>
      </c>
      <c r="V43" s="119">
        <f t="shared" si="107"/>
        <v>0</v>
      </c>
      <c r="W43" s="119">
        <f t="shared" si="107"/>
        <v>0</v>
      </c>
      <c r="X43" s="119">
        <f t="shared" si="107"/>
        <v>0</v>
      </c>
      <c r="Y43" s="119">
        <f t="shared" si="107"/>
        <v>0</v>
      </c>
      <c r="Z43" s="119">
        <f t="shared" si="107"/>
        <v>0</v>
      </c>
      <c r="AA43" s="119">
        <f t="shared" si="107"/>
        <v>0</v>
      </c>
      <c r="AB43" s="119">
        <f t="shared" si="107"/>
        <v>0</v>
      </c>
      <c r="AC43" s="119">
        <f t="shared" si="107"/>
        <v>0</v>
      </c>
      <c r="AD43" s="119">
        <f t="shared" si="107"/>
        <v>0</v>
      </c>
      <c r="AE43" s="119">
        <f t="shared" si="107"/>
        <v>0</v>
      </c>
      <c r="AF43" s="119">
        <f t="shared" si="107"/>
        <v>0</v>
      </c>
      <c r="AG43" s="119">
        <f t="shared" si="107"/>
        <v>0</v>
      </c>
      <c r="AH43" s="119">
        <f t="shared" si="107"/>
        <v>0</v>
      </c>
      <c r="AI43" s="119">
        <f t="shared" si="107"/>
        <v>0</v>
      </c>
      <c r="AJ43" s="119">
        <f t="shared" si="107"/>
        <v>0</v>
      </c>
      <c r="AK43" s="119">
        <f t="shared" si="107"/>
        <v>0</v>
      </c>
      <c r="AL43" s="119">
        <f t="shared" si="107"/>
        <v>0</v>
      </c>
      <c r="AM43" s="119">
        <f t="shared" si="107"/>
        <v>0</v>
      </c>
      <c r="AN43" s="119">
        <f t="shared" si="107"/>
        <v>0</v>
      </c>
      <c r="AO43" s="119">
        <f t="shared" si="107"/>
        <v>0</v>
      </c>
      <c r="AP43" s="119">
        <f t="shared" si="107"/>
        <v>0</v>
      </c>
      <c r="AQ43" s="119">
        <f t="shared" si="107"/>
        <v>0</v>
      </c>
      <c r="AR43" s="119">
        <f t="shared" si="107"/>
        <v>0</v>
      </c>
      <c r="AS43" s="119">
        <f t="shared" si="107"/>
        <v>0</v>
      </c>
      <c r="AT43" s="119">
        <f t="shared" si="107"/>
        <v>0</v>
      </c>
      <c r="AU43" s="119">
        <f t="shared" si="107"/>
        <v>0</v>
      </c>
      <c r="AV43" s="119">
        <f t="shared" si="107"/>
        <v>0</v>
      </c>
      <c r="AW43" s="119">
        <f t="shared" si="107"/>
        <v>0</v>
      </c>
      <c r="AX43" s="119">
        <f t="shared" si="107"/>
        <v>0</v>
      </c>
      <c r="AY43" s="119">
        <f t="shared" si="107"/>
        <v>0</v>
      </c>
      <c r="AZ43" s="119">
        <f t="shared" si="107"/>
        <v>0</v>
      </c>
      <c r="BA43" s="119">
        <f t="shared" si="107"/>
        <v>0</v>
      </c>
      <c r="BB43" s="119">
        <f t="shared" si="107"/>
        <v>0</v>
      </c>
      <c r="BC43" s="119">
        <f t="shared" si="107"/>
        <v>0</v>
      </c>
      <c r="BD43" s="119">
        <f t="shared" si="107"/>
        <v>0</v>
      </c>
      <c r="BE43" s="119">
        <f t="shared" si="107"/>
        <v>0</v>
      </c>
      <c r="BF43" s="119">
        <f t="shared" si="107"/>
        <v>0</v>
      </c>
      <c r="BG43" s="119">
        <f t="shared" si="107"/>
        <v>0</v>
      </c>
      <c r="BH43" s="119">
        <f t="shared" si="107"/>
        <v>0</v>
      </c>
      <c r="BI43" s="119">
        <f t="shared" si="107"/>
        <v>0</v>
      </c>
      <c r="BJ43" s="119">
        <f t="shared" si="107"/>
        <v>0</v>
      </c>
      <c r="BK43" s="119">
        <f t="shared" si="107"/>
        <v>0</v>
      </c>
      <c r="BL43" s="119">
        <f t="shared" si="107"/>
        <v>0</v>
      </c>
      <c r="BM43" s="119">
        <f t="shared" si="107"/>
        <v>0</v>
      </c>
      <c r="BN43" s="119">
        <f t="shared" si="107"/>
        <v>0</v>
      </c>
      <c r="BO43" s="119">
        <f t="shared" si="107"/>
        <v>0</v>
      </c>
      <c r="BP43" s="119">
        <f t="shared" si="107"/>
        <v>0</v>
      </c>
      <c r="BQ43" s="119">
        <f t="shared" si="107"/>
        <v>0</v>
      </c>
      <c r="BR43" s="119">
        <f t="shared" si="107"/>
        <v>0</v>
      </c>
      <c r="BS43" s="119">
        <f t="shared" si="107"/>
        <v>0</v>
      </c>
      <c r="BT43" s="119">
        <f t="shared" si="107"/>
        <v>0</v>
      </c>
      <c r="BU43" s="119">
        <f t="shared" si="107"/>
        <v>0</v>
      </c>
      <c r="BV43" s="119">
        <f t="shared" si="107"/>
        <v>0</v>
      </c>
      <c r="BW43" s="119">
        <f t="shared" si="107"/>
        <v>0</v>
      </c>
      <c r="BX43" s="119">
        <f t="shared" si="107"/>
        <v>0</v>
      </c>
    </row>
    <row r="44" hidden="1" outlineLevel="1">
      <c r="A44" s="122" t="str">
        <f>CONFIG!$D$73&amp;" "&amp;A15</f>
        <v>% Marge Brute Activité 5</v>
      </c>
      <c r="B44" s="119"/>
      <c r="C44" s="119"/>
      <c r="D44" s="119">
        <f t="shared" ref="D44:H44" si="108">IFERROR(((D15-D36)+SUM(D$19:D$25)*D15/D$18)/D15,0)</f>
        <v>0</v>
      </c>
      <c r="E44" s="119">
        <f t="shared" si="108"/>
        <v>0</v>
      </c>
      <c r="F44" s="119">
        <f t="shared" si="108"/>
        <v>0</v>
      </c>
      <c r="G44" s="119">
        <f t="shared" si="108"/>
        <v>0</v>
      </c>
      <c r="H44" s="119">
        <f t="shared" si="108"/>
        <v>0</v>
      </c>
      <c r="I44" s="120"/>
      <c r="J44" s="33" t="str">
        <f t="shared" si="13"/>
        <v>-</v>
      </c>
      <c r="K44" s="33" t="str">
        <f t="shared" ref="K44:O44" si="109">IFERROR(D44/C44-1,"-")</f>
        <v>-</v>
      </c>
      <c r="L44" s="33" t="str">
        <f t="shared" si="109"/>
        <v>-</v>
      </c>
      <c r="M44" s="33" t="str">
        <f t="shared" si="109"/>
        <v>-</v>
      </c>
      <c r="N44" s="33" t="str">
        <f t="shared" si="109"/>
        <v>-</v>
      </c>
      <c r="O44" s="33" t="str">
        <f t="shared" si="109"/>
        <v>-</v>
      </c>
      <c r="P44" s="120"/>
      <c r="Q44" s="119">
        <f t="shared" ref="Q44:BX44" si="110">iferror((Q15-Q36)/Q15,0)</f>
        <v>0</v>
      </c>
      <c r="R44" s="119">
        <f t="shared" si="110"/>
        <v>0</v>
      </c>
      <c r="S44" s="119">
        <f t="shared" si="110"/>
        <v>0</v>
      </c>
      <c r="T44" s="119">
        <f t="shared" si="110"/>
        <v>0</v>
      </c>
      <c r="U44" s="119">
        <f t="shared" si="110"/>
        <v>0</v>
      </c>
      <c r="V44" s="119">
        <f t="shared" si="110"/>
        <v>0</v>
      </c>
      <c r="W44" s="119">
        <f t="shared" si="110"/>
        <v>0</v>
      </c>
      <c r="X44" s="119">
        <f t="shared" si="110"/>
        <v>0</v>
      </c>
      <c r="Y44" s="119">
        <f t="shared" si="110"/>
        <v>0</v>
      </c>
      <c r="Z44" s="119">
        <f t="shared" si="110"/>
        <v>0</v>
      </c>
      <c r="AA44" s="119">
        <f t="shared" si="110"/>
        <v>0</v>
      </c>
      <c r="AB44" s="119">
        <f t="shared" si="110"/>
        <v>0</v>
      </c>
      <c r="AC44" s="119">
        <f t="shared" si="110"/>
        <v>0</v>
      </c>
      <c r="AD44" s="119">
        <f t="shared" si="110"/>
        <v>0</v>
      </c>
      <c r="AE44" s="119">
        <f t="shared" si="110"/>
        <v>0</v>
      </c>
      <c r="AF44" s="119">
        <f t="shared" si="110"/>
        <v>0</v>
      </c>
      <c r="AG44" s="119">
        <f t="shared" si="110"/>
        <v>0</v>
      </c>
      <c r="AH44" s="119">
        <f t="shared" si="110"/>
        <v>0</v>
      </c>
      <c r="AI44" s="119">
        <f t="shared" si="110"/>
        <v>0</v>
      </c>
      <c r="AJ44" s="119">
        <f t="shared" si="110"/>
        <v>0</v>
      </c>
      <c r="AK44" s="119">
        <f t="shared" si="110"/>
        <v>0</v>
      </c>
      <c r="AL44" s="119">
        <f t="shared" si="110"/>
        <v>0</v>
      </c>
      <c r="AM44" s="119">
        <f t="shared" si="110"/>
        <v>0</v>
      </c>
      <c r="AN44" s="119">
        <f t="shared" si="110"/>
        <v>0</v>
      </c>
      <c r="AO44" s="119">
        <f t="shared" si="110"/>
        <v>0</v>
      </c>
      <c r="AP44" s="119">
        <f t="shared" si="110"/>
        <v>0</v>
      </c>
      <c r="AQ44" s="119">
        <f t="shared" si="110"/>
        <v>0</v>
      </c>
      <c r="AR44" s="119">
        <f t="shared" si="110"/>
        <v>0</v>
      </c>
      <c r="AS44" s="119">
        <f t="shared" si="110"/>
        <v>0</v>
      </c>
      <c r="AT44" s="119">
        <f t="shared" si="110"/>
        <v>0</v>
      </c>
      <c r="AU44" s="119">
        <f t="shared" si="110"/>
        <v>0</v>
      </c>
      <c r="AV44" s="119">
        <f t="shared" si="110"/>
        <v>0</v>
      </c>
      <c r="AW44" s="119">
        <f t="shared" si="110"/>
        <v>0</v>
      </c>
      <c r="AX44" s="119">
        <f t="shared" si="110"/>
        <v>0</v>
      </c>
      <c r="AY44" s="119">
        <f t="shared" si="110"/>
        <v>0</v>
      </c>
      <c r="AZ44" s="119">
        <f t="shared" si="110"/>
        <v>0</v>
      </c>
      <c r="BA44" s="119">
        <f t="shared" si="110"/>
        <v>0</v>
      </c>
      <c r="BB44" s="119">
        <f t="shared" si="110"/>
        <v>0</v>
      </c>
      <c r="BC44" s="119">
        <f t="shared" si="110"/>
        <v>0</v>
      </c>
      <c r="BD44" s="119">
        <f t="shared" si="110"/>
        <v>0</v>
      </c>
      <c r="BE44" s="119">
        <f t="shared" si="110"/>
        <v>0</v>
      </c>
      <c r="BF44" s="119">
        <f t="shared" si="110"/>
        <v>0</v>
      </c>
      <c r="BG44" s="119">
        <f t="shared" si="110"/>
        <v>0</v>
      </c>
      <c r="BH44" s="119">
        <f t="shared" si="110"/>
        <v>0</v>
      </c>
      <c r="BI44" s="119">
        <f t="shared" si="110"/>
        <v>0</v>
      </c>
      <c r="BJ44" s="119">
        <f t="shared" si="110"/>
        <v>0</v>
      </c>
      <c r="BK44" s="119">
        <f t="shared" si="110"/>
        <v>0</v>
      </c>
      <c r="BL44" s="119">
        <f t="shared" si="110"/>
        <v>0</v>
      </c>
      <c r="BM44" s="119">
        <f t="shared" si="110"/>
        <v>0</v>
      </c>
      <c r="BN44" s="119">
        <f t="shared" si="110"/>
        <v>0</v>
      </c>
      <c r="BO44" s="119">
        <f t="shared" si="110"/>
        <v>0</v>
      </c>
      <c r="BP44" s="119">
        <f t="shared" si="110"/>
        <v>0</v>
      </c>
      <c r="BQ44" s="119">
        <f t="shared" si="110"/>
        <v>0</v>
      </c>
      <c r="BR44" s="119">
        <f t="shared" si="110"/>
        <v>0</v>
      </c>
      <c r="BS44" s="119">
        <f t="shared" si="110"/>
        <v>0</v>
      </c>
      <c r="BT44" s="119">
        <f t="shared" si="110"/>
        <v>0</v>
      </c>
      <c r="BU44" s="119">
        <f t="shared" si="110"/>
        <v>0</v>
      </c>
      <c r="BV44" s="119">
        <f t="shared" si="110"/>
        <v>0</v>
      </c>
      <c r="BW44" s="119">
        <f t="shared" si="110"/>
        <v>0</v>
      </c>
      <c r="BX44" s="119">
        <f t="shared" si="110"/>
        <v>0</v>
      </c>
    </row>
    <row r="45" collapsed="1">
      <c r="A45" s="87" t="str">
        <f>CONFIG!D74</f>
        <v>Autres Achats et Charges Externes</v>
      </c>
      <c r="B45" s="22"/>
      <c r="C45" s="22"/>
      <c r="D45" s="22">
        <f t="shared" ref="D45:D62" si="113">SUM(Q45:AB45)</f>
        <v>0</v>
      </c>
      <c r="E45" s="22">
        <f t="shared" ref="E45:E62" si="114">SUM(AC45:AN45)</f>
        <v>0</v>
      </c>
      <c r="F45" s="22">
        <f t="shared" ref="F45:F62" si="115">SUM(AO45:AZ45)</f>
        <v>0</v>
      </c>
      <c r="G45" s="22">
        <f t="shared" ref="G45:G62" si="116">SUM(BA45:BL45)</f>
        <v>0</v>
      </c>
      <c r="H45" s="22">
        <f t="shared" ref="H45:H62" si="117">SUM(BM45:BX45)</f>
        <v>0</v>
      </c>
      <c r="I45" s="22"/>
      <c r="J45" s="24" t="str">
        <f t="shared" si="13"/>
        <v>-</v>
      </c>
      <c r="K45" s="24" t="str">
        <f t="shared" ref="K45:O45" si="111">IFERROR(D45/C45-1,"-")</f>
        <v>-</v>
      </c>
      <c r="L45" s="24" t="str">
        <f t="shared" si="111"/>
        <v>-</v>
      </c>
      <c r="M45" s="24" t="str">
        <f t="shared" si="111"/>
        <v>-</v>
      </c>
      <c r="N45" s="24" t="str">
        <f t="shared" si="111"/>
        <v>-</v>
      </c>
      <c r="O45" s="24" t="str">
        <f t="shared" si="111"/>
        <v>-</v>
      </c>
      <c r="P45" s="22"/>
      <c r="Q45" s="132">
        <f t="shared" ref="Q45:BX45" si="112">SUM(Q46:Q60)</f>
        <v>0</v>
      </c>
      <c r="R45" s="132">
        <f t="shared" si="112"/>
        <v>0</v>
      </c>
      <c r="S45" s="132">
        <f t="shared" si="112"/>
        <v>0</v>
      </c>
      <c r="T45" s="132">
        <f t="shared" si="112"/>
        <v>0</v>
      </c>
      <c r="U45" s="132">
        <f t="shared" si="112"/>
        <v>0</v>
      </c>
      <c r="V45" s="132">
        <f t="shared" si="112"/>
        <v>0</v>
      </c>
      <c r="W45" s="132">
        <f t="shared" si="112"/>
        <v>0</v>
      </c>
      <c r="X45" s="132">
        <f t="shared" si="112"/>
        <v>0</v>
      </c>
      <c r="Y45" s="132">
        <f t="shared" si="112"/>
        <v>0</v>
      </c>
      <c r="Z45" s="132">
        <f t="shared" si="112"/>
        <v>0</v>
      </c>
      <c r="AA45" s="132">
        <f t="shared" si="112"/>
        <v>0</v>
      </c>
      <c r="AB45" s="132">
        <f t="shared" si="112"/>
        <v>0</v>
      </c>
      <c r="AC45" s="132">
        <f t="shared" si="112"/>
        <v>0</v>
      </c>
      <c r="AD45" s="132">
        <f t="shared" si="112"/>
        <v>0</v>
      </c>
      <c r="AE45" s="132">
        <f t="shared" si="112"/>
        <v>0</v>
      </c>
      <c r="AF45" s="132">
        <f t="shared" si="112"/>
        <v>0</v>
      </c>
      <c r="AG45" s="132">
        <f t="shared" si="112"/>
        <v>0</v>
      </c>
      <c r="AH45" s="132">
        <f t="shared" si="112"/>
        <v>0</v>
      </c>
      <c r="AI45" s="132">
        <f t="shared" si="112"/>
        <v>0</v>
      </c>
      <c r="AJ45" s="132">
        <f t="shared" si="112"/>
        <v>0</v>
      </c>
      <c r="AK45" s="132">
        <f t="shared" si="112"/>
        <v>0</v>
      </c>
      <c r="AL45" s="132">
        <f t="shared" si="112"/>
        <v>0</v>
      </c>
      <c r="AM45" s="132">
        <f t="shared" si="112"/>
        <v>0</v>
      </c>
      <c r="AN45" s="132">
        <f t="shared" si="112"/>
        <v>0</v>
      </c>
      <c r="AO45" s="132">
        <f t="shared" si="112"/>
        <v>0</v>
      </c>
      <c r="AP45" s="132">
        <f t="shared" si="112"/>
        <v>0</v>
      </c>
      <c r="AQ45" s="132">
        <f t="shared" si="112"/>
        <v>0</v>
      </c>
      <c r="AR45" s="132">
        <f t="shared" si="112"/>
        <v>0</v>
      </c>
      <c r="AS45" s="132">
        <f t="shared" si="112"/>
        <v>0</v>
      </c>
      <c r="AT45" s="132">
        <f t="shared" si="112"/>
        <v>0</v>
      </c>
      <c r="AU45" s="132">
        <f t="shared" si="112"/>
        <v>0</v>
      </c>
      <c r="AV45" s="132">
        <f t="shared" si="112"/>
        <v>0</v>
      </c>
      <c r="AW45" s="132">
        <f t="shared" si="112"/>
        <v>0</v>
      </c>
      <c r="AX45" s="132">
        <f t="shared" si="112"/>
        <v>0</v>
      </c>
      <c r="AY45" s="132">
        <f t="shared" si="112"/>
        <v>0</v>
      </c>
      <c r="AZ45" s="132">
        <f t="shared" si="112"/>
        <v>0</v>
      </c>
      <c r="BA45" s="132">
        <f t="shared" si="112"/>
        <v>0</v>
      </c>
      <c r="BB45" s="132">
        <f t="shared" si="112"/>
        <v>0</v>
      </c>
      <c r="BC45" s="132">
        <f t="shared" si="112"/>
        <v>0</v>
      </c>
      <c r="BD45" s="132">
        <f t="shared" si="112"/>
        <v>0</v>
      </c>
      <c r="BE45" s="132">
        <f t="shared" si="112"/>
        <v>0</v>
      </c>
      <c r="BF45" s="132">
        <f t="shared" si="112"/>
        <v>0</v>
      </c>
      <c r="BG45" s="132">
        <f t="shared" si="112"/>
        <v>0</v>
      </c>
      <c r="BH45" s="132">
        <f t="shared" si="112"/>
        <v>0</v>
      </c>
      <c r="BI45" s="132">
        <f t="shared" si="112"/>
        <v>0</v>
      </c>
      <c r="BJ45" s="132">
        <f t="shared" si="112"/>
        <v>0</v>
      </c>
      <c r="BK45" s="132">
        <f t="shared" si="112"/>
        <v>0</v>
      </c>
      <c r="BL45" s="132">
        <f t="shared" si="112"/>
        <v>0</v>
      </c>
      <c r="BM45" s="132">
        <f t="shared" si="112"/>
        <v>0</v>
      </c>
      <c r="BN45" s="132">
        <f t="shared" si="112"/>
        <v>0</v>
      </c>
      <c r="BO45" s="132">
        <f t="shared" si="112"/>
        <v>0</v>
      </c>
      <c r="BP45" s="132">
        <f t="shared" si="112"/>
        <v>0</v>
      </c>
      <c r="BQ45" s="132">
        <f t="shared" si="112"/>
        <v>0</v>
      </c>
      <c r="BR45" s="132">
        <f t="shared" si="112"/>
        <v>0</v>
      </c>
      <c r="BS45" s="132">
        <f t="shared" si="112"/>
        <v>0</v>
      </c>
      <c r="BT45" s="132">
        <f t="shared" si="112"/>
        <v>0</v>
      </c>
      <c r="BU45" s="132">
        <f t="shared" si="112"/>
        <v>0</v>
      </c>
      <c r="BV45" s="132">
        <f t="shared" si="112"/>
        <v>0</v>
      </c>
      <c r="BW45" s="132">
        <f t="shared" si="112"/>
        <v>0</v>
      </c>
      <c r="BX45" s="132">
        <f t="shared" si="112"/>
        <v>0</v>
      </c>
    </row>
    <row r="46" hidden="1" outlineLevel="1">
      <c r="A46" s="133" t="s">
        <v>323</v>
      </c>
      <c r="B46" s="10"/>
      <c r="C46" s="23"/>
      <c r="D46" s="10">
        <f t="shared" si="113"/>
        <v>0</v>
      </c>
      <c r="E46" s="10">
        <f t="shared" si="114"/>
        <v>0</v>
      </c>
      <c r="F46" s="10">
        <f t="shared" si="115"/>
        <v>0</v>
      </c>
      <c r="G46" s="10">
        <f t="shared" si="116"/>
        <v>0</v>
      </c>
      <c r="H46" s="10">
        <f t="shared" si="117"/>
        <v>0</v>
      </c>
      <c r="I46" s="79"/>
      <c r="J46" s="33" t="str">
        <f t="shared" si="13"/>
        <v>-</v>
      </c>
      <c r="K46" s="33" t="str">
        <f t="shared" ref="K46:O46" si="118">IFERROR(D46/C46-1,"-")</f>
        <v>-</v>
      </c>
      <c r="L46" s="33" t="str">
        <f t="shared" si="118"/>
        <v>-</v>
      </c>
      <c r="M46" s="33" t="str">
        <f t="shared" si="118"/>
        <v>-</v>
      </c>
      <c r="N46" s="33" t="str">
        <f t="shared" si="118"/>
        <v>-</v>
      </c>
      <c r="O46" s="33" t="str">
        <f t="shared" si="118"/>
        <v>-</v>
      </c>
      <c r="P46" s="79"/>
      <c r="Q46" s="108">
        <v>0.0</v>
      </c>
      <c r="R46" s="108">
        <v>0.0</v>
      </c>
      <c r="S46" s="108">
        <v>0.0</v>
      </c>
      <c r="T46" s="108">
        <v>0.0</v>
      </c>
      <c r="U46" s="108">
        <v>0.0</v>
      </c>
      <c r="V46" s="108">
        <v>0.0</v>
      </c>
      <c r="W46" s="108">
        <v>0.0</v>
      </c>
      <c r="X46" s="108">
        <v>0.0</v>
      </c>
      <c r="Y46" s="108">
        <v>0.0</v>
      </c>
      <c r="Z46" s="108">
        <v>0.0</v>
      </c>
      <c r="AA46" s="108">
        <v>0.0</v>
      </c>
      <c r="AB46" s="108">
        <v>0.0</v>
      </c>
      <c r="AC46" s="108">
        <v>0.0</v>
      </c>
      <c r="AD46" s="108">
        <v>0.0</v>
      </c>
      <c r="AE46" s="108">
        <v>0.0</v>
      </c>
      <c r="AF46" s="108">
        <v>0.0</v>
      </c>
      <c r="AG46" s="108">
        <v>0.0</v>
      </c>
      <c r="AH46" s="108">
        <v>0.0</v>
      </c>
      <c r="AI46" s="108">
        <v>0.0</v>
      </c>
      <c r="AJ46" s="108">
        <v>0.0</v>
      </c>
      <c r="AK46" s="108">
        <v>0.0</v>
      </c>
      <c r="AL46" s="108">
        <v>0.0</v>
      </c>
      <c r="AM46" s="108">
        <v>0.0</v>
      </c>
      <c r="AN46" s="108">
        <v>0.0</v>
      </c>
      <c r="AO46" s="108">
        <v>0.0</v>
      </c>
      <c r="AP46" s="108">
        <v>0.0</v>
      </c>
      <c r="AQ46" s="108">
        <v>0.0</v>
      </c>
      <c r="AR46" s="108">
        <v>0.0</v>
      </c>
      <c r="AS46" s="108">
        <v>0.0</v>
      </c>
      <c r="AT46" s="108">
        <v>0.0</v>
      </c>
      <c r="AU46" s="108">
        <v>0.0</v>
      </c>
      <c r="AV46" s="108">
        <v>0.0</v>
      </c>
      <c r="AW46" s="108">
        <v>0.0</v>
      </c>
      <c r="AX46" s="108">
        <v>0.0</v>
      </c>
      <c r="AY46" s="108">
        <v>0.0</v>
      </c>
      <c r="AZ46" s="108">
        <v>0.0</v>
      </c>
      <c r="BA46" s="108">
        <v>0.0</v>
      </c>
      <c r="BB46" s="108">
        <v>0.0</v>
      </c>
      <c r="BC46" s="108">
        <v>0.0</v>
      </c>
      <c r="BD46" s="108">
        <v>0.0</v>
      </c>
      <c r="BE46" s="108">
        <v>0.0</v>
      </c>
      <c r="BF46" s="108">
        <v>0.0</v>
      </c>
      <c r="BG46" s="108">
        <v>0.0</v>
      </c>
      <c r="BH46" s="108">
        <v>0.0</v>
      </c>
      <c r="BI46" s="108">
        <v>0.0</v>
      </c>
      <c r="BJ46" s="108">
        <v>0.0</v>
      </c>
      <c r="BK46" s="108">
        <v>0.0</v>
      </c>
      <c r="BL46" s="108">
        <v>0.0</v>
      </c>
      <c r="BM46" s="108">
        <v>0.0</v>
      </c>
      <c r="BN46" s="108">
        <v>0.0</v>
      </c>
      <c r="BO46" s="108">
        <v>0.0</v>
      </c>
      <c r="BP46" s="108">
        <v>0.0</v>
      </c>
      <c r="BQ46" s="108">
        <v>0.0</v>
      </c>
      <c r="BR46" s="108">
        <v>0.0</v>
      </c>
      <c r="BS46" s="108">
        <v>0.0</v>
      </c>
      <c r="BT46" s="108">
        <v>0.0</v>
      </c>
      <c r="BU46" s="108">
        <v>0.0</v>
      </c>
      <c r="BV46" s="108">
        <v>0.0</v>
      </c>
      <c r="BW46" s="108">
        <v>0.0</v>
      </c>
      <c r="BX46" s="108">
        <v>0.0</v>
      </c>
    </row>
    <row r="47" hidden="1" outlineLevel="1">
      <c r="A47" s="133" t="s">
        <v>324</v>
      </c>
      <c r="B47" s="10"/>
      <c r="C47" s="23"/>
      <c r="D47" s="10">
        <f t="shared" si="113"/>
        <v>0</v>
      </c>
      <c r="E47" s="10">
        <f t="shared" si="114"/>
        <v>0</v>
      </c>
      <c r="F47" s="10">
        <f t="shared" si="115"/>
        <v>0</v>
      </c>
      <c r="G47" s="10">
        <f t="shared" si="116"/>
        <v>0</v>
      </c>
      <c r="H47" s="10">
        <f t="shared" si="117"/>
        <v>0</v>
      </c>
      <c r="I47" s="79"/>
      <c r="J47" s="33" t="str">
        <f t="shared" si="13"/>
        <v>-</v>
      </c>
      <c r="K47" s="33" t="str">
        <f t="shared" ref="K47:O47" si="119">IFERROR(D47/C47-1,"-")</f>
        <v>-</v>
      </c>
      <c r="L47" s="33" t="str">
        <f t="shared" si="119"/>
        <v>-</v>
      </c>
      <c r="M47" s="33" t="str">
        <f t="shared" si="119"/>
        <v>-</v>
      </c>
      <c r="N47" s="33" t="str">
        <f t="shared" si="119"/>
        <v>-</v>
      </c>
      <c r="O47" s="33" t="str">
        <f t="shared" si="119"/>
        <v>-</v>
      </c>
      <c r="P47" s="79"/>
      <c r="Q47" s="108">
        <v>0.0</v>
      </c>
      <c r="R47" s="108">
        <v>0.0</v>
      </c>
      <c r="S47" s="108">
        <v>0.0</v>
      </c>
      <c r="T47" s="108">
        <v>0.0</v>
      </c>
      <c r="U47" s="108">
        <v>0.0</v>
      </c>
      <c r="V47" s="108">
        <v>0.0</v>
      </c>
      <c r="W47" s="108">
        <v>0.0</v>
      </c>
      <c r="X47" s="108">
        <v>0.0</v>
      </c>
      <c r="Y47" s="108">
        <v>0.0</v>
      </c>
      <c r="Z47" s="108">
        <v>0.0</v>
      </c>
      <c r="AA47" s="108">
        <v>0.0</v>
      </c>
      <c r="AB47" s="108">
        <v>0.0</v>
      </c>
      <c r="AC47" s="108">
        <v>0.0</v>
      </c>
      <c r="AD47" s="108">
        <v>0.0</v>
      </c>
      <c r="AE47" s="108">
        <v>0.0</v>
      </c>
      <c r="AF47" s="108">
        <v>0.0</v>
      </c>
      <c r="AG47" s="108">
        <v>0.0</v>
      </c>
      <c r="AH47" s="108">
        <v>0.0</v>
      </c>
      <c r="AI47" s="108">
        <v>0.0</v>
      </c>
      <c r="AJ47" s="108">
        <v>0.0</v>
      </c>
      <c r="AK47" s="108">
        <v>0.0</v>
      </c>
      <c r="AL47" s="108">
        <v>0.0</v>
      </c>
      <c r="AM47" s="108">
        <v>0.0</v>
      </c>
      <c r="AN47" s="108">
        <v>0.0</v>
      </c>
      <c r="AO47" s="108">
        <v>0.0</v>
      </c>
      <c r="AP47" s="108">
        <v>0.0</v>
      </c>
      <c r="AQ47" s="108">
        <v>0.0</v>
      </c>
      <c r="AR47" s="108">
        <v>0.0</v>
      </c>
      <c r="AS47" s="108">
        <v>0.0</v>
      </c>
      <c r="AT47" s="108">
        <v>0.0</v>
      </c>
      <c r="AU47" s="108">
        <v>0.0</v>
      </c>
      <c r="AV47" s="108">
        <v>0.0</v>
      </c>
      <c r="AW47" s="108">
        <v>0.0</v>
      </c>
      <c r="AX47" s="108">
        <v>0.0</v>
      </c>
      <c r="AY47" s="108">
        <v>0.0</v>
      </c>
      <c r="AZ47" s="108">
        <v>0.0</v>
      </c>
      <c r="BA47" s="108">
        <v>0.0</v>
      </c>
      <c r="BB47" s="108">
        <v>0.0</v>
      </c>
      <c r="BC47" s="108">
        <v>0.0</v>
      </c>
      <c r="BD47" s="108">
        <v>0.0</v>
      </c>
      <c r="BE47" s="108">
        <v>0.0</v>
      </c>
      <c r="BF47" s="108">
        <v>0.0</v>
      </c>
      <c r="BG47" s="108">
        <v>0.0</v>
      </c>
      <c r="BH47" s="108">
        <v>0.0</v>
      </c>
      <c r="BI47" s="108">
        <v>0.0</v>
      </c>
      <c r="BJ47" s="108">
        <v>0.0</v>
      </c>
      <c r="BK47" s="108">
        <v>0.0</v>
      </c>
      <c r="BL47" s="108">
        <v>0.0</v>
      </c>
      <c r="BM47" s="108">
        <v>0.0</v>
      </c>
      <c r="BN47" s="108">
        <v>0.0</v>
      </c>
      <c r="BO47" s="108">
        <v>0.0</v>
      </c>
      <c r="BP47" s="108">
        <v>0.0</v>
      </c>
      <c r="BQ47" s="108">
        <v>0.0</v>
      </c>
      <c r="BR47" s="108">
        <v>0.0</v>
      </c>
      <c r="BS47" s="108">
        <v>0.0</v>
      </c>
      <c r="BT47" s="108">
        <v>0.0</v>
      </c>
      <c r="BU47" s="108">
        <v>0.0</v>
      </c>
      <c r="BV47" s="108">
        <v>0.0</v>
      </c>
      <c r="BW47" s="108">
        <v>0.0</v>
      </c>
      <c r="BX47" s="108">
        <v>0.0</v>
      </c>
    </row>
    <row r="48" hidden="1" outlineLevel="1">
      <c r="A48" s="133" t="s">
        <v>325</v>
      </c>
      <c r="B48" s="10"/>
      <c r="C48" s="23"/>
      <c r="D48" s="10">
        <f t="shared" si="113"/>
        <v>0</v>
      </c>
      <c r="E48" s="10">
        <f t="shared" si="114"/>
        <v>0</v>
      </c>
      <c r="F48" s="10">
        <f t="shared" si="115"/>
        <v>0</v>
      </c>
      <c r="G48" s="10">
        <f t="shared" si="116"/>
        <v>0</v>
      </c>
      <c r="H48" s="10">
        <f t="shared" si="117"/>
        <v>0</v>
      </c>
      <c r="I48" s="79"/>
      <c r="J48" s="33" t="str">
        <f t="shared" si="13"/>
        <v>-</v>
      </c>
      <c r="K48" s="33" t="str">
        <f t="shared" ref="K48:O48" si="120">IFERROR(D48/C48-1,"-")</f>
        <v>-</v>
      </c>
      <c r="L48" s="33" t="str">
        <f t="shared" si="120"/>
        <v>-</v>
      </c>
      <c r="M48" s="33" t="str">
        <f t="shared" si="120"/>
        <v>-</v>
      </c>
      <c r="N48" s="33" t="str">
        <f t="shared" si="120"/>
        <v>-</v>
      </c>
      <c r="O48" s="33" t="str">
        <f t="shared" si="120"/>
        <v>-</v>
      </c>
      <c r="P48" s="79"/>
      <c r="Q48" s="108">
        <v>0.0</v>
      </c>
      <c r="R48" s="108">
        <v>0.0</v>
      </c>
      <c r="S48" s="108">
        <v>0.0</v>
      </c>
      <c r="T48" s="108">
        <v>0.0</v>
      </c>
      <c r="U48" s="108">
        <v>0.0</v>
      </c>
      <c r="V48" s="108">
        <v>0.0</v>
      </c>
      <c r="W48" s="108">
        <v>0.0</v>
      </c>
      <c r="X48" s="108">
        <v>0.0</v>
      </c>
      <c r="Y48" s="108">
        <v>0.0</v>
      </c>
      <c r="Z48" s="108">
        <v>0.0</v>
      </c>
      <c r="AA48" s="108">
        <v>0.0</v>
      </c>
      <c r="AB48" s="108">
        <v>0.0</v>
      </c>
      <c r="AC48" s="108">
        <v>0.0</v>
      </c>
      <c r="AD48" s="108">
        <v>0.0</v>
      </c>
      <c r="AE48" s="108">
        <v>0.0</v>
      </c>
      <c r="AF48" s="108">
        <v>0.0</v>
      </c>
      <c r="AG48" s="108">
        <v>0.0</v>
      </c>
      <c r="AH48" s="108">
        <v>0.0</v>
      </c>
      <c r="AI48" s="108">
        <v>0.0</v>
      </c>
      <c r="AJ48" s="108">
        <v>0.0</v>
      </c>
      <c r="AK48" s="108">
        <v>0.0</v>
      </c>
      <c r="AL48" s="108">
        <v>0.0</v>
      </c>
      <c r="AM48" s="108">
        <v>0.0</v>
      </c>
      <c r="AN48" s="108">
        <v>0.0</v>
      </c>
      <c r="AO48" s="108">
        <v>0.0</v>
      </c>
      <c r="AP48" s="108">
        <v>0.0</v>
      </c>
      <c r="AQ48" s="108">
        <v>0.0</v>
      </c>
      <c r="AR48" s="108">
        <v>0.0</v>
      </c>
      <c r="AS48" s="108">
        <v>0.0</v>
      </c>
      <c r="AT48" s="108">
        <v>0.0</v>
      </c>
      <c r="AU48" s="108">
        <v>0.0</v>
      </c>
      <c r="AV48" s="108">
        <v>0.0</v>
      </c>
      <c r="AW48" s="108">
        <v>0.0</v>
      </c>
      <c r="AX48" s="108">
        <v>0.0</v>
      </c>
      <c r="AY48" s="108">
        <v>0.0</v>
      </c>
      <c r="AZ48" s="108">
        <v>0.0</v>
      </c>
      <c r="BA48" s="108">
        <v>0.0</v>
      </c>
      <c r="BB48" s="108">
        <v>0.0</v>
      </c>
      <c r="BC48" s="108">
        <v>0.0</v>
      </c>
      <c r="BD48" s="108">
        <v>0.0</v>
      </c>
      <c r="BE48" s="108">
        <v>0.0</v>
      </c>
      <c r="BF48" s="108">
        <v>0.0</v>
      </c>
      <c r="BG48" s="108">
        <v>0.0</v>
      </c>
      <c r="BH48" s="108">
        <v>0.0</v>
      </c>
      <c r="BI48" s="108">
        <v>0.0</v>
      </c>
      <c r="BJ48" s="108">
        <v>0.0</v>
      </c>
      <c r="BK48" s="108">
        <v>0.0</v>
      </c>
      <c r="BL48" s="108">
        <v>0.0</v>
      </c>
      <c r="BM48" s="108">
        <v>0.0</v>
      </c>
      <c r="BN48" s="108">
        <v>0.0</v>
      </c>
      <c r="BO48" s="108">
        <v>0.0</v>
      </c>
      <c r="BP48" s="108">
        <v>0.0</v>
      </c>
      <c r="BQ48" s="108">
        <v>0.0</v>
      </c>
      <c r="BR48" s="108">
        <v>0.0</v>
      </c>
      <c r="BS48" s="108">
        <v>0.0</v>
      </c>
      <c r="BT48" s="108">
        <v>0.0</v>
      </c>
      <c r="BU48" s="108">
        <v>0.0</v>
      </c>
      <c r="BV48" s="108">
        <v>0.0</v>
      </c>
      <c r="BW48" s="108">
        <v>0.0</v>
      </c>
      <c r="BX48" s="108">
        <v>0.0</v>
      </c>
    </row>
    <row r="49" hidden="1" outlineLevel="1">
      <c r="A49" s="133" t="s">
        <v>326</v>
      </c>
      <c r="B49" s="10"/>
      <c r="C49" s="23"/>
      <c r="D49" s="10">
        <f t="shared" si="113"/>
        <v>0</v>
      </c>
      <c r="E49" s="10">
        <f t="shared" si="114"/>
        <v>0</v>
      </c>
      <c r="F49" s="10">
        <f t="shared" si="115"/>
        <v>0</v>
      </c>
      <c r="G49" s="10">
        <f t="shared" si="116"/>
        <v>0</v>
      </c>
      <c r="H49" s="10">
        <f t="shared" si="117"/>
        <v>0</v>
      </c>
      <c r="I49" s="79"/>
      <c r="J49" s="33" t="str">
        <f t="shared" si="13"/>
        <v>-</v>
      </c>
      <c r="K49" s="33" t="str">
        <f t="shared" ref="K49:O49" si="121">IFERROR(D49/C49-1,"-")</f>
        <v>-</v>
      </c>
      <c r="L49" s="33" t="str">
        <f t="shared" si="121"/>
        <v>-</v>
      </c>
      <c r="M49" s="33" t="str">
        <f t="shared" si="121"/>
        <v>-</v>
      </c>
      <c r="N49" s="33" t="str">
        <f t="shared" si="121"/>
        <v>-</v>
      </c>
      <c r="O49" s="33" t="str">
        <f t="shared" si="121"/>
        <v>-</v>
      </c>
      <c r="P49" s="79"/>
      <c r="Q49" s="108">
        <v>0.0</v>
      </c>
      <c r="R49" s="108">
        <v>0.0</v>
      </c>
      <c r="S49" s="108">
        <v>0.0</v>
      </c>
      <c r="T49" s="108">
        <v>0.0</v>
      </c>
      <c r="U49" s="108">
        <v>0.0</v>
      </c>
      <c r="V49" s="108">
        <v>0.0</v>
      </c>
      <c r="W49" s="108">
        <v>0.0</v>
      </c>
      <c r="X49" s="108">
        <v>0.0</v>
      </c>
      <c r="Y49" s="108">
        <v>0.0</v>
      </c>
      <c r="Z49" s="108">
        <v>0.0</v>
      </c>
      <c r="AA49" s="108">
        <v>0.0</v>
      </c>
      <c r="AB49" s="108">
        <v>0.0</v>
      </c>
      <c r="AC49" s="108">
        <v>0.0</v>
      </c>
      <c r="AD49" s="108">
        <v>0.0</v>
      </c>
      <c r="AE49" s="108">
        <v>0.0</v>
      </c>
      <c r="AF49" s="108">
        <v>0.0</v>
      </c>
      <c r="AG49" s="108">
        <v>0.0</v>
      </c>
      <c r="AH49" s="108">
        <v>0.0</v>
      </c>
      <c r="AI49" s="108">
        <v>0.0</v>
      </c>
      <c r="AJ49" s="108">
        <v>0.0</v>
      </c>
      <c r="AK49" s="108">
        <v>0.0</v>
      </c>
      <c r="AL49" s="108">
        <v>0.0</v>
      </c>
      <c r="AM49" s="108">
        <v>0.0</v>
      </c>
      <c r="AN49" s="108">
        <v>0.0</v>
      </c>
      <c r="AO49" s="108">
        <v>0.0</v>
      </c>
      <c r="AP49" s="108">
        <v>0.0</v>
      </c>
      <c r="AQ49" s="108">
        <v>0.0</v>
      </c>
      <c r="AR49" s="108">
        <v>0.0</v>
      </c>
      <c r="AS49" s="108">
        <v>0.0</v>
      </c>
      <c r="AT49" s="108">
        <v>0.0</v>
      </c>
      <c r="AU49" s="108">
        <v>0.0</v>
      </c>
      <c r="AV49" s="108">
        <v>0.0</v>
      </c>
      <c r="AW49" s="108">
        <v>0.0</v>
      </c>
      <c r="AX49" s="108">
        <v>0.0</v>
      </c>
      <c r="AY49" s="108">
        <v>0.0</v>
      </c>
      <c r="AZ49" s="108">
        <v>0.0</v>
      </c>
      <c r="BA49" s="108">
        <v>0.0</v>
      </c>
      <c r="BB49" s="108">
        <v>0.0</v>
      </c>
      <c r="BC49" s="108">
        <v>0.0</v>
      </c>
      <c r="BD49" s="108">
        <v>0.0</v>
      </c>
      <c r="BE49" s="108">
        <v>0.0</v>
      </c>
      <c r="BF49" s="108">
        <v>0.0</v>
      </c>
      <c r="BG49" s="108">
        <v>0.0</v>
      </c>
      <c r="BH49" s="108">
        <v>0.0</v>
      </c>
      <c r="BI49" s="108">
        <v>0.0</v>
      </c>
      <c r="BJ49" s="108">
        <v>0.0</v>
      </c>
      <c r="BK49" s="108">
        <v>0.0</v>
      </c>
      <c r="BL49" s="108">
        <v>0.0</v>
      </c>
      <c r="BM49" s="108">
        <v>0.0</v>
      </c>
      <c r="BN49" s="108">
        <v>0.0</v>
      </c>
      <c r="BO49" s="108">
        <v>0.0</v>
      </c>
      <c r="BP49" s="108">
        <v>0.0</v>
      </c>
      <c r="BQ49" s="108">
        <v>0.0</v>
      </c>
      <c r="BR49" s="108">
        <v>0.0</v>
      </c>
      <c r="BS49" s="108">
        <v>0.0</v>
      </c>
      <c r="BT49" s="108">
        <v>0.0</v>
      </c>
      <c r="BU49" s="108">
        <v>0.0</v>
      </c>
      <c r="BV49" s="108">
        <v>0.0</v>
      </c>
      <c r="BW49" s="108">
        <v>0.0</v>
      </c>
      <c r="BX49" s="108">
        <v>0.0</v>
      </c>
    </row>
    <row r="50" hidden="1" outlineLevel="1">
      <c r="A50" s="134" t="s">
        <v>327</v>
      </c>
      <c r="B50" s="10"/>
      <c r="C50" s="23"/>
      <c r="D50" s="10">
        <f t="shared" si="113"/>
        <v>0</v>
      </c>
      <c r="E50" s="10">
        <f t="shared" si="114"/>
        <v>0</v>
      </c>
      <c r="F50" s="10">
        <f t="shared" si="115"/>
        <v>0</v>
      </c>
      <c r="G50" s="10">
        <f t="shared" si="116"/>
        <v>0</v>
      </c>
      <c r="H50" s="10">
        <f t="shared" si="117"/>
        <v>0</v>
      </c>
      <c r="I50" s="79"/>
      <c r="J50" s="33" t="str">
        <f t="shared" si="13"/>
        <v>-</v>
      </c>
      <c r="K50" s="33" t="str">
        <f t="shared" ref="K50:O50" si="122">IFERROR(D50/C50-1,"-")</f>
        <v>-</v>
      </c>
      <c r="L50" s="33" t="str">
        <f t="shared" si="122"/>
        <v>-</v>
      </c>
      <c r="M50" s="33" t="str">
        <f t="shared" si="122"/>
        <v>-</v>
      </c>
      <c r="N50" s="33" t="str">
        <f t="shared" si="122"/>
        <v>-</v>
      </c>
      <c r="O50" s="33" t="str">
        <f t="shared" si="122"/>
        <v>-</v>
      </c>
      <c r="P50" s="79"/>
      <c r="Q50" s="108">
        <v>0.0</v>
      </c>
      <c r="R50" s="108">
        <v>0.0</v>
      </c>
      <c r="S50" s="108">
        <v>0.0</v>
      </c>
      <c r="T50" s="108">
        <v>0.0</v>
      </c>
      <c r="U50" s="108">
        <v>0.0</v>
      </c>
      <c r="V50" s="108">
        <v>0.0</v>
      </c>
      <c r="W50" s="108">
        <v>0.0</v>
      </c>
      <c r="X50" s="108">
        <v>0.0</v>
      </c>
      <c r="Y50" s="108">
        <v>0.0</v>
      </c>
      <c r="Z50" s="108">
        <v>0.0</v>
      </c>
      <c r="AA50" s="108">
        <v>0.0</v>
      </c>
      <c r="AB50" s="108">
        <v>0.0</v>
      </c>
      <c r="AC50" s="108">
        <v>0.0</v>
      </c>
      <c r="AD50" s="108">
        <v>0.0</v>
      </c>
      <c r="AE50" s="108">
        <v>0.0</v>
      </c>
      <c r="AF50" s="108">
        <v>0.0</v>
      </c>
      <c r="AG50" s="108">
        <v>0.0</v>
      </c>
      <c r="AH50" s="108">
        <v>0.0</v>
      </c>
      <c r="AI50" s="108">
        <v>0.0</v>
      </c>
      <c r="AJ50" s="108">
        <v>0.0</v>
      </c>
      <c r="AK50" s="108">
        <v>0.0</v>
      </c>
      <c r="AL50" s="108">
        <v>0.0</v>
      </c>
      <c r="AM50" s="108">
        <v>0.0</v>
      </c>
      <c r="AN50" s="108">
        <v>0.0</v>
      </c>
      <c r="AO50" s="108">
        <v>0.0</v>
      </c>
      <c r="AP50" s="108">
        <v>0.0</v>
      </c>
      <c r="AQ50" s="108">
        <v>0.0</v>
      </c>
      <c r="AR50" s="108">
        <v>0.0</v>
      </c>
      <c r="AS50" s="108">
        <v>0.0</v>
      </c>
      <c r="AT50" s="108">
        <v>0.0</v>
      </c>
      <c r="AU50" s="108">
        <v>0.0</v>
      </c>
      <c r="AV50" s="108">
        <v>0.0</v>
      </c>
      <c r="AW50" s="108">
        <v>0.0</v>
      </c>
      <c r="AX50" s="108">
        <v>0.0</v>
      </c>
      <c r="AY50" s="108">
        <v>0.0</v>
      </c>
      <c r="AZ50" s="108">
        <v>0.0</v>
      </c>
      <c r="BA50" s="108">
        <v>0.0</v>
      </c>
      <c r="BB50" s="108">
        <v>0.0</v>
      </c>
      <c r="BC50" s="108">
        <v>0.0</v>
      </c>
      <c r="BD50" s="108">
        <v>0.0</v>
      </c>
      <c r="BE50" s="108">
        <v>0.0</v>
      </c>
      <c r="BF50" s="108">
        <v>0.0</v>
      </c>
      <c r="BG50" s="108">
        <v>0.0</v>
      </c>
      <c r="BH50" s="108">
        <v>0.0</v>
      </c>
      <c r="BI50" s="108">
        <v>0.0</v>
      </c>
      <c r="BJ50" s="108">
        <v>0.0</v>
      </c>
      <c r="BK50" s="108">
        <v>0.0</v>
      </c>
      <c r="BL50" s="108">
        <v>0.0</v>
      </c>
      <c r="BM50" s="108">
        <v>0.0</v>
      </c>
      <c r="BN50" s="108">
        <v>0.0</v>
      </c>
      <c r="BO50" s="108">
        <v>0.0</v>
      </c>
      <c r="BP50" s="108">
        <v>0.0</v>
      </c>
      <c r="BQ50" s="108">
        <v>0.0</v>
      </c>
      <c r="BR50" s="108">
        <v>0.0</v>
      </c>
      <c r="BS50" s="108">
        <v>0.0</v>
      </c>
      <c r="BT50" s="108">
        <v>0.0</v>
      </c>
      <c r="BU50" s="108">
        <v>0.0</v>
      </c>
      <c r="BV50" s="108">
        <v>0.0</v>
      </c>
      <c r="BW50" s="108">
        <v>0.0</v>
      </c>
      <c r="BX50" s="108">
        <v>0.0</v>
      </c>
    </row>
    <row r="51" hidden="1" outlineLevel="1">
      <c r="A51" s="134" t="s">
        <v>328</v>
      </c>
      <c r="B51" s="10"/>
      <c r="C51" s="23"/>
      <c r="D51" s="10">
        <f t="shared" si="113"/>
        <v>0</v>
      </c>
      <c r="E51" s="10">
        <f t="shared" si="114"/>
        <v>0</v>
      </c>
      <c r="F51" s="10">
        <f t="shared" si="115"/>
        <v>0</v>
      </c>
      <c r="G51" s="10">
        <f t="shared" si="116"/>
        <v>0</v>
      </c>
      <c r="H51" s="10">
        <f t="shared" si="117"/>
        <v>0</v>
      </c>
      <c r="I51" s="79"/>
      <c r="J51" s="33" t="str">
        <f t="shared" si="13"/>
        <v>-</v>
      </c>
      <c r="K51" s="33" t="str">
        <f t="shared" ref="K51:O51" si="123">IFERROR(D51/C51-1,"-")</f>
        <v>-</v>
      </c>
      <c r="L51" s="33" t="str">
        <f t="shared" si="123"/>
        <v>-</v>
      </c>
      <c r="M51" s="33" t="str">
        <f t="shared" si="123"/>
        <v>-</v>
      </c>
      <c r="N51" s="33" t="str">
        <f t="shared" si="123"/>
        <v>-</v>
      </c>
      <c r="O51" s="33" t="str">
        <f t="shared" si="123"/>
        <v>-</v>
      </c>
      <c r="P51" s="79"/>
      <c r="Q51" s="108">
        <v>0.0</v>
      </c>
      <c r="R51" s="108">
        <v>0.0</v>
      </c>
      <c r="S51" s="108">
        <v>0.0</v>
      </c>
      <c r="T51" s="108">
        <v>0.0</v>
      </c>
      <c r="U51" s="108">
        <v>0.0</v>
      </c>
      <c r="V51" s="108">
        <v>0.0</v>
      </c>
      <c r="W51" s="108">
        <v>0.0</v>
      </c>
      <c r="X51" s="108">
        <v>0.0</v>
      </c>
      <c r="Y51" s="108">
        <v>0.0</v>
      </c>
      <c r="Z51" s="108">
        <v>0.0</v>
      </c>
      <c r="AA51" s="108">
        <v>0.0</v>
      </c>
      <c r="AB51" s="108">
        <v>0.0</v>
      </c>
      <c r="AC51" s="108">
        <v>0.0</v>
      </c>
      <c r="AD51" s="108">
        <v>0.0</v>
      </c>
      <c r="AE51" s="108">
        <v>0.0</v>
      </c>
      <c r="AF51" s="108">
        <v>0.0</v>
      </c>
      <c r="AG51" s="108">
        <v>0.0</v>
      </c>
      <c r="AH51" s="108">
        <v>0.0</v>
      </c>
      <c r="AI51" s="108">
        <v>0.0</v>
      </c>
      <c r="AJ51" s="108">
        <v>0.0</v>
      </c>
      <c r="AK51" s="108">
        <v>0.0</v>
      </c>
      <c r="AL51" s="108">
        <v>0.0</v>
      </c>
      <c r="AM51" s="108">
        <v>0.0</v>
      </c>
      <c r="AN51" s="108">
        <v>0.0</v>
      </c>
      <c r="AO51" s="108">
        <v>0.0</v>
      </c>
      <c r="AP51" s="108">
        <v>0.0</v>
      </c>
      <c r="AQ51" s="108">
        <v>0.0</v>
      </c>
      <c r="AR51" s="108">
        <v>0.0</v>
      </c>
      <c r="AS51" s="108">
        <v>0.0</v>
      </c>
      <c r="AT51" s="108">
        <v>0.0</v>
      </c>
      <c r="AU51" s="108">
        <v>0.0</v>
      </c>
      <c r="AV51" s="108">
        <v>0.0</v>
      </c>
      <c r="AW51" s="108">
        <v>0.0</v>
      </c>
      <c r="AX51" s="108">
        <v>0.0</v>
      </c>
      <c r="AY51" s="108">
        <v>0.0</v>
      </c>
      <c r="AZ51" s="108">
        <v>0.0</v>
      </c>
      <c r="BA51" s="108">
        <v>0.0</v>
      </c>
      <c r="BB51" s="108">
        <v>0.0</v>
      </c>
      <c r="BC51" s="108">
        <v>0.0</v>
      </c>
      <c r="BD51" s="108">
        <v>0.0</v>
      </c>
      <c r="BE51" s="108">
        <v>0.0</v>
      </c>
      <c r="BF51" s="108">
        <v>0.0</v>
      </c>
      <c r="BG51" s="108">
        <v>0.0</v>
      </c>
      <c r="BH51" s="108">
        <v>0.0</v>
      </c>
      <c r="BI51" s="108">
        <v>0.0</v>
      </c>
      <c r="BJ51" s="108">
        <v>0.0</v>
      </c>
      <c r="BK51" s="108">
        <v>0.0</v>
      </c>
      <c r="BL51" s="108">
        <v>0.0</v>
      </c>
      <c r="BM51" s="108">
        <v>0.0</v>
      </c>
      <c r="BN51" s="108">
        <v>0.0</v>
      </c>
      <c r="BO51" s="108">
        <v>0.0</v>
      </c>
      <c r="BP51" s="108">
        <v>0.0</v>
      </c>
      <c r="BQ51" s="108">
        <v>0.0</v>
      </c>
      <c r="BR51" s="108">
        <v>0.0</v>
      </c>
      <c r="BS51" s="108">
        <v>0.0</v>
      </c>
      <c r="BT51" s="108">
        <v>0.0</v>
      </c>
      <c r="BU51" s="108">
        <v>0.0</v>
      </c>
      <c r="BV51" s="108">
        <v>0.0</v>
      </c>
      <c r="BW51" s="108">
        <v>0.0</v>
      </c>
      <c r="BX51" s="108">
        <v>0.0</v>
      </c>
    </row>
    <row r="52" hidden="1" outlineLevel="1">
      <c r="A52" s="134" t="s">
        <v>329</v>
      </c>
      <c r="B52" s="10"/>
      <c r="C52" s="23"/>
      <c r="D52" s="10">
        <f t="shared" si="113"/>
        <v>0</v>
      </c>
      <c r="E52" s="10">
        <f t="shared" si="114"/>
        <v>0</v>
      </c>
      <c r="F52" s="10">
        <f t="shared" si="115"/>
        <v>0</v>
      </c>
      <c r="G52" s="10">
        <f t="shared" si="116"/>
        <v>0</v>
      </c>
      <c r="H52" s="10">
        <f t="shared" si="117"/>
        <v>0</v>
      </c>
      <c r="I52" s="79"/>
      <c r="J52" s="33" t="str">
        <f t="shared" si="13"/>
        <v>-</v>
      </c>
      <c r="K52" s="33" t="str">
        <f t="shared" ref="K52:O52" si="124">IFERROR(D52/C52-1,"-")</f>
        <v>-</v>
      </c>
      <c r="L52" s="33" t="str">
        <f t="shared" si="124"/>
        <v>-</v>
      </c>
      <c r="M52" s="33" t="str">
        <f t="shared" si="124"/>
        <v>-</v>
      </c>
      <c r="N52" s="33" t="str">
        <f t="shared" si="124"/>
        <v>-</v>
      </c>
      <c r="O52" s="33" t="str">
        <f t="shared" si="124"/>
        <v>-</v>
      </c>
      <c r="P52" s="79"/>
      <c r="Q52" s="108">
        <v>0.0</v>
      </c>
      <c r="R52" s="108">
        <v>0.0</v>
      </c>
      <c r="S52" s="108">
        <v>0.0</v>
      </c>
      <c r="T52" s="108">
        <v>0.0</v>
      </c>
      <c r="U52" s="108">
        <v>0.0</v>
      </c>
      <c r="V52" s="108">
        <v>0.0</v>
      </c>
      <c r="W52" s="108">
        <v>0.0</v>
      </c>
      <c r="X52" s="108">
        <v>0.0</v>
      </c>
      <c r="Y52" s="108">
        <v>0.0</v>
      </c>
      <c r="Z52" s="108">
        <v>0.0</v>
      </c>
      <c r="AA52" s="108">
        <v>0.0</v>
      </c>
      <c r="AB52" s="108">
        <v>0.0</v>
      </c>
      <c r="AC52" s="108">
        <v>0.0</v>
      </c>
      <c r="AD52" s="108">
        <v>0.0</v>
      </c>
      <c r="AE52" s="108">
        <v>0.0</v>
      </c>
      <c r="AF52" s="108">
        <v>0.0</v>
      </c>
      <c r="AG52" s="108">
        <v>0.0</v>
      </c>
      <c r="AH52" s="108">
        <v>0.0</v>
      </c>
      <c r="AI52" s="108">
        <v>0.0</v>
      </c>
      <c r="AJ52" s="108">
        <v>0.0</v>
      </c>
      <c r="AK52" s="108">
        <v>0.0</v>
      </c>
      <c r="AL52" s="108">
        <v>0.0</v>
      </c>
      <c r="AM52" s="108">
        <v>0.0</v>
      </c>
      <c r="AN52" s="108">
        <v>0.0</v>
      </c>
      <c r="AO52" s="108">
        <v>0.0</v>
      </c>
      <c r="AP52" s="108">
        <v>0.0</v>
      </c>
      <c r="AQ52" s="108">
        <v>0.0</v>
      </c>
      <c r="AR52" s="108">
        <v>0.0</v>
      </c>
      <c r="AS52" s="108">
        <v>0.0</v>
      </c>
      <c r="AT52" s="108">
        <v>0.0</v>
      </c>
      <c r="AU52" s="108">
        <v>0.0</v>
      </c>
      <c r="AV52" s="108">
        <v>0.0</v>
      </c>
      <c r="AW52" s="108">
        <v>0.0</v>
      </c>
      <c r="AX52" s="108">
        <v>0.0</v>
      </c>
      <c r="AY52" s="108">
        <v>0.0</v>
      </c>
      <c r="AZ52" s="108">
        <v>0.0</v>
      </c>
      <c r="BA52" s="108">
        <v>0.0</v>
      </c>
      <c r="BB52" s="108">
        <v>0.0</v>
      </c>
      <c r="BC52" s="108">
        <v>0.0</v>
      </c>
      <c r="BD52" s="108">
        <v>0.0</v>
      </c>
      <c r="BE52" s="108">
        <v>0.0</v>
      </c>
      <c r="BF52" s="108">
        <v>0.0</v>
      </c>
      <c r="BG52" s="108">
        <v>0.0</v>
      </c>
      <c r="BH52" s="108">
        <v>0.0</v>
      </c>
      <c r="BI52" s="108">
        <v>0.0</v>
      </c>
      <c r="BJ52" s="108">
        <v>0.0</v>
      </c>
      <c r="BK52" s="108">
        <v>0.0</v>
      </c>
      <c r="BL52" s="108">
        <v>0.0</v>
      </c>
      <c r="BM52" s="108">
        <v>0.0</v>
      </c>
      <c r="BN52" s="108">
        <v>0.0</v>
      </c>
      <c r="BO52" s="108">
        <v>0.0</v>
      </c>
      <c r="BP52" s="108">
        <v>0.0</v>
      </c>
      <c r="BQ52" s="108">
        <v>0.0</v>
      </c>
      <c r="BR52" s="108">
        <v>0.0</v>
      </c>
      <c r="BS52" s="108">
        <v>0.0</v>
      </c>
      <c r="BT52" s="108">
        <v>0.0</v>
      </c>
      <c r="BU52" s="108">
        <v>0.0</v>
      </c>
      <c r="BV52" s="108">
        <v>0.0</v>
      </c>
      <c r="BW52" s="108">
        <v>0.0</v>
      </c>
      <c r="BX52" s="108">
        <v>0.0</v>
      </c>
    </row>
    <row r="53" hidden="1" outlineLevel="1">
      <c r="A53" s="134" t="s">
        <v>330</v>
      </c>
      <c r="B53" s="10"/>
      <c r="C53" s="23"/>
      <c r="D53" s="10">
        <f t="shared" si="113"/>
        <v>0</v>
      </c>
      <c r="E53" s="10">
        <f t="shared" si="114"/>
        <v>0</v>
      </c>
      <c r="F53" s="10">
        <f t="shared" si="115"/>
        <v>0</v>
      </c>
      <c r="G53" s="10">
        <f t="shared" si="116"/>
        <v>0</v>
      </c>
      <c r="H53" s="10">
        <f t="shared" si="117"/>
        <v>0</v>
      </c>
      <c r="I53" s="79"/>
      <c r="J53" s="33" t="str">
        <f t="shared" si="13"/>
        <v>-</v>
      </c>
      <c r="K53" s="33" t="str">
        <f t="shared" ref="K53:O53" si="125">IFERROR(D53/C53-1,"-")</f>
        <v>-</v>
      </c>
      <c r="L53" s="33" t="str">
        <f t="shared" si="125"/>
        <v>-</v>
      </c>
      <c r="M53" s="33" t="str">
        <f t="shared" si="125"/>
        <v>-</v>
      </c>
      <c r="N53" s="33" t="str">
        <f t="shared" si="125"/>
        <v>-</v>
      </c>
      <c r="O53" s="33" t="str">
        <f t="shared" si="125"/>
        <v>-</v>
      </c>
      <c r="P53" s="79"/>
      <c r="Q53" s="108">
        <v>0.0</v>
      </c>
      <c r="R53" s="108">
        <v>0.0</v>
      </c>
      <c r="S53" s="108">
        <v>0.0</v>
      </c>
      <c r="T53" s="108">
        <v>0.0</v>
      </c>
      <c r="U53" s="108">
        <v>0.0</v>
      </c>
      <c r="V53" s="108">
        <v>0.0</v>
      </c>
      <c r="W53" s="108">
        <v>0.0</v>
      </c>
      <c r="X53" s="108">
        <v>0.0</v>
      </c>
      <c r="Y53" s="108">
        <v>0.0</v>
      </c>
      <c r="Z53" s="108">
        <v>0.0</v>
      </c>
      <c r="AA53" s="108">
        <v>0.0</v>
      </c>
      <c r="AB53" s="108">
        <v>0.0</v>
      </c>
      <c r="AC53" s="108">
        <v>0.0</v>
      </c>
      <c r="AD53" s="108">
        <v>0.0</v>
      </c>
      <c r="AE53" s="108">
        <v>0.0</v>
      </c>
      <c r="AF53" s="108">
        <v>0.0</v>
      </c>
      <c r="AG53" s="108">
        <v>0.0</v>
      </c>
      <c r="AH53" s="108">
        <v>0.0</v>
      </c>
      <c r="AI53" s="108">
        <v>0.0</v>
      </c>
      <c r="AJ53" s="108">
        <v>0.0</v>
      </c>
      <c r="AK53" s="108">
        <v>0.0</v>
      </c>
      <c r="AL53" s="108">
        <v>0.0</v>
      </c>
      <c r="AM53" s="108">
        <v>0.0</v>
      </c>
      <c r="AN53" s="108">
        <v>0.0</v>
      </c>
      <c r="AO53" s="108">
        <v>0.0</v>
      </c>
      <c r="AP53" s="108">
        <v>0.0</v>
      </c>
      <c r="AQ53" s="108">
        <v>0.0</v>
      </c>
      <c r="AR53" s="108">
        <v>0.0</v>
      </c>
      <c r="AS53" s="108">
        <v>0.0</v>
      </c>
      <c r="AT53" s="108">
        <v>0.0</v>
      </c>
      <c r="AU53" s="108">
        <v>0.0</v>
      </c>
      <c r="AV53" s="108">
        <v>0.0</v>
      </c>
      <c r="AW53" s="108">
        <v>0.0</v>
      </c>
      <c r="AX53" s="108">
        <v>0.0</v>
      </c>
      <c r="AY53" s="108">
        <v>0.0</v>
      </c>
      <c r="AZ53" s="108">
        <v>0.0</v>
      </c>
      <c r="BA53" s="108">
        <v>0.0</v>
      </c>
      <c r="BB53" s="108">
        <v>0.0</v>
      </c>
      <c r="BC53" s="108">
        <v>0.0</v>
      </c>
      <c r="BD53" s="108">
        <v>0.0</v>
      </c>
      <c r="BE53" s="108">
        <v>0.0</v>
      </c>
      <c r="BF53" s="108">
        <v>0.0</v>
      </c>
      <c r="BG53" s="108">
        <v>0.0</v>
      </c>
      <c r="BH53" s="108">
        <v>0.0</v>
      </c>
      <c r="BI53" s="108">
        <v>0.0</v>
      </c>
      <c r="BJ53" s="108">
        <v>0.0</v>
      </c>
      <c r="BK53" s="108">
        <v>0.0</v>
      </c>
      <c r="BL53" s="108">
        <v>0.0</v>
      </c>
      <c r="BM53" s="108">
        <v>0.0</v>
      </c>
      <c r="BN53" s="108">
        <v>0.0</v>
      </c>
      <c r="BO53" s="108">
        <v>0.0</v>
      </c>
      <c r="BP53" s="108">
        <v>0.0</v>
      </c>
      <c r="BQ53" s="108">
        <v>0.0</v>
      </c>
      <c r="BR53" s="108">
        <v>0.0</v>
      </c>
      <c r="BS53" s="108">
        <v>0.0</v>
      </c>
      <c r="BT53" s="108">
        <v>0.0</v>
      </c>
      <c r="BU53" s="108">
        <v>0.0</v>
      </c>
      <c r="BV53" s="108">
        <v>0.0</v>
      </c>
      <c r="BW53" s="108">
        <v>0.0</v>
      </c>
      <c r="BX53" s="108">
        <v>0.0</v>
      </c>
    </row>
    <row r="54" hidden="1" outlineLevel="1">
      <c r="A54" s="134" t="s">
        <v>331</v>
      </c>
      <c r="B54" s="10"/>
      <c r="C54" s="23"/>
      <c r="D54" s="10">
        <f t="shared" si="113"/>
        <v>0</v>
      </c>
      <c r="E54" s="10">
        <f t="shared" si="114"/>
        <v>0</v>
      </c>
      <c r="F54" s="10">
        <f t="shared" si="115"/>
        <v>0</v>
      </c>
      <c r="G54" s="10">
        <f t="shared" si="116"/>
        <v>0</v>
      </c>
      <c r="H54" s="10">
        <f t="shared" si="117"/>
        <v>0</v>
      </c>
      <c r="I54" s="79"/>
      <c r="J54" s="33" t="str">
        <f t="shared" si="13"/>
        <v>-</v>
      </c>
      <c r="K54" s="33" t="str">
        <f t="shared" ref="K54:O54" si="126">IFERROR(D54/C54-1,"-")</f>
        <v>-</v>
      </c>
      <c r="L54" s="33" t="str">
        <f t="shared" si="126"/>
        <v>-</v>
      </c>
      <c r="M54" s="33" t="str">
        <f t="shared" si="126"/>
        <v>-</v>
      </c>
      <c r="N54" s="33" t="str">
        <f t="shared" si="126"/>
        <v>-</v>
      </c>
      <c r="O54" s="33" t="str">
        <f t="shared" si="126"/>
        <v>-</v>
      </c>
      <c r="P54" s="79"/>
      <c r="Q54" s="108">
        <v>0.0</v>
      </c>
      <c r="R54" s="108">
        <v>0.0</v>
      </c>
      <c r="S54" s="108">
        <v>0.0</v>
      </c>
      <c r="T54" s="108">
        <v>0.0</v>
      </c>
      <c r="U54" s="108">
        <v>0.0</v>
      </c>
      <c r="V54" s="108">
        <v>0.0</v>
      </c>
      <c r="W54" s="108">
        <v>0.0</v>
      </c>
      <c r="X54" s="108">
        <v>0.0</v>
      </c>
      <c r="Y54" s="108">
        <v>0.0</v>
      </c>
      <c r="Z54" s="108">
        <v>0.0</v>
      </c>
      <c r="AA54" s="108">
        <v>0.0</v>
      </c>
      <c r="AB54" s="108">
        <v>0.0</v>
      </c>
      <c r="AC54" s="108">
        <v>0.0</v>
      </c>
      <c r="AD54" s="108">
        <v>0.0</v>
      </c>
      <c r="AE54" s="108">
        <v>0.0</v>
      </c>
      <c r="AF54" s="108">
        <v>0.0</v>
      </c>
      <c r="AG54" s="108">
        <v>0.0</v>
      </c>
      <c r="AH54" s="108">
        <v>0.0</v>
      </c>
      <c r="AI54" s="108">
        <v>0.0</v>
      </c>
      <c r="AJ54" s="108">
        <v>0.0</v>
      </c>
      <c r="AK54" s="108">
        <v>0.0</v>
      </c>
      <c r="AL54" s="108">
        <v>0.0</v>
      </c>
      <c r="AM54" s="108">
        <v>0.0</v>
      </c>
      <c r="AN54" s="108">
        <v>0.0</v>
      </c>
      <c r="AO54" s="108">
        <v>0.0</v>
      </c>
      <c r="AP54" s="108">
        <v>0.0</v>
      </c>
      <c r="AQ54" s="108">
        <v>0.0</v>
      </c>
      <c r="AR54" s="108">
        <v>0.0</v>
      </c>
      <c r="AS54" s="108">
        <v>0.0</v>
      </c>
      <c r="AT54" s="108">
        <v>0.0</v>
      </c>
      <c r="AU54" s="108">
        <v>0.0</v>
      </c>
      <c r="AV54" s="108">
        <v>0.0</v>
      </c>
      <c r="AW54" s="108">
        <v>0.0</v>
      </c>
      <c r="AX54" s="108">
        <v>0.0</v>
      </c>
      <c r="AY54" s="108">
        <v>0.0</v>
      </c>
      <c r="AZ54" s="108">
        <v>0.0</v>
      </c>
      <c r="BA54" s="108">
        <v>0.0</v>
      </c>
      <c r="BB54" s="108">
        <v>0.0</v>
      </c>
      <c r="BC54" s="108">
        <v>0.0</v>
      </c>
      <c r="BD54" s="108">
        <v>0.0</v>
      </c>
      <c r="BE54" s="108">
        <v>0.0</v>
      </c>
      <c r="BF54" s="108">
        <v>0.0</v>
      </c>
      <c r="BG54" s="108">
        <v>0.0</v>
      </c>
      <c r="BH54" s="108">
        <v>0.0</v>
      </c>
      <c r="BI54" s="108">
        <v>0.0</v>
      </c>
      <c r="BJ54" s="108">
        <v>0.0</v>
      </c>
      <c r="BK54" s="108">
        <v>0.0</v>
      </c>
      <c r="BL54" s="108">
        <v>0.0</v>
      </c>
      <c r="BM54" s="108">
        <v>0.0</v>
      </c>
      <c r="BN54" s="108">
        <v>0.0</v>
      </c>
      <c r="BO54" s="108">
        <v>0.0</v>
      </c>
      <c r="BP54" s="108">
        <v>0.0</v>
      </c>
      <c r="BQ54" s="108">
        <v>0.0</v>
      </c>
      <c r="BR54" s="108">
        <v>0.0</v>
      </c>
      <c r="BS54" s="108">
        <v>0.0</v>
      </c>
      <c r="BT54" s="108">
        <v>0.0</v>
      </c>
      <c r="BU54" s="108">
        <v>0.0</v>
      </c>
      <c r="BV54" s="108">
        <v>0.0</v>
      </c>
      <c r="BW54" s="108">
        <v>0.0</v>
      </c>
      <c r="BX54" s="108">
        <v>0.0</v>
      </c>
    </row>
    <row r="55" hidden="1" outlineLevel="1">
      <c r="A55" s="133" t="s">
        <v>332</v>
      </c>
      <c r="B55" s="10"/>
      <c r="C55" s="23"/>
      <c r="D55" s="10">
        <f t="shared" si="113"/>
        <v>0</v>
      </c>
      <c r="E55" s="10">
        <f t="shared" si="114"/>
        <v>0</v>
      </c>
      <c r="F55" s="10">
        <f t="shared" si="115"/>
        <v>0</v>
      </c>
      <c r="G55" s="10">
        <f t="shared" si="116"/>
        <v>0</v>
      </c>
      <c r="H55" s="10">
        <f t="shared" si="117"/>
        <v>0</v>
      </c>
      <c r="I55" s="79"/>
      <c r="J55" s="33" t="str">
        <f t="shared" si="13"/>
        <v>-</v>
      </c>
      <c r="K55" s="33" t="str">
        <f t="shared" ref="K55:O55" si="127">IFERROR(D55/C55-1,"-")</f>
        <v>-</v>
      </c>
      <c r="L55" s="33" t="str">
        <f t="shared" si="127"/>
        <v>-</v>
      </c>
      <c r="M55" s="33" t="str">
        <f t="shared" si="127"/>
        <v>-</v>
      </c>
      <c r="N55" s="33" t="str">
        <f t="shared" si="127"/>
        <v>-</v>
      </c>
      <c r="O55" s="33" t="str">
        <f t="shared" si="127"/>
        <v>-</v>
      </c>
      <c r="P55" s="79"/>
      <c r="Q55" s="108">
        <v>0.0</v>
      </c>
      <c r="R55" s="108">
        <v>0.0</v>
      </c>
      <c r="S55" s="108">
        <v>0.0</v>
      </c>
      <c r="T55" s="108">
        <v>0.0</v>
      </c>
      <c r="U55" s="108">
        <v>0.0</v>
      </c>
      <c r="V55" s="108">
        <v>0.0</v>
      </c>
      <c r="W55" s="108">
        <v>0.0</v>
      </c>
      <c r="X55" s="108">
        <v>0.0</v>
      </c>
      <c r="Y55" s="108">
        <v>0.0</v>
      </c>
      <c r="Z55" s="108">
        <v>0.0</v>
      </c>
      <c r="AA55" s="108">
        <v>0.0</v>
      </c>
      <c r="AB55" s="108">
        <v>0.0</v>
      </c>
      <c r="AC55" s="108">
        <v>0.0</v>
      </c>
      <c r="AD55" s="108">
        <v>0.0</v>
      </c>
      <c r="AE55" s="108">
        <v>0.0</v>
      </c>
      <c r="AF55" s="108">
        <v>0.0</v>
      </c>
      <c r="AG55" s="108">
        <v>0.0</v>
      </c>
      <c r="AH55" s="108">
        <v>0.0</v>
      </c>
      <c r="AI55" s="108">
        <v>0.0</v>
      </c>
      <c r="AJ55" s="108">
        <v>0.0</v>
      </c>
      <c r="AK55" s="108">
        <v>0.0</v>
      </c>
      <c r="AL55" s="108">
        <v>0.0</v>
      </c>
      <c r="AM55" s="108">
        <v>0.0</v>
      </c>
      <c r="AN55" s="108">
        <v>0.0</v>
      </c>
      <c r="AO55" s="108">
        <v>0.0</v>
      </c>
      <c r="AP55" s="108">
        <v>0.0</v>
      </c>
      <c r="AQ55" s="108">
        <v>0.0</v>
      </c>
      <c r="AR55" s="108">
        <v>0.0</v>
      </c>
      <c r="AS55" s="108">
        <v>0.0</v>
      </c>
      <c r="AT55" s="108">
        <v>0.0</v>
      </c>
      <c r="AU55" s="108">
        <v>0.0</v>
      </c>
      <c r="AV55" s="108">
        <v>0.0</v>
      </c>
      <c r="AW55" s="108">
        <v>0.0</v>
      </c>
      <c r="AX55" s="108">
        <v>0.0</v>
      </c>
      <c r="AY55" s="108">
        <v>0.0</v>
      </c>
      <c r="AZ55" s="108">
        <v>0.0</v>
      </c>
      <c r="BA55" s="108">
        <v>0.0</v>
      </c>
      <c r="BB55" s="108">
        <v>0.0</v>
      </c>
      <c r="BC55" s="108">
        <v>0.0</v>
      </c>
      <c r="BD55" s="108">
        <v>0.0</v>
      </c>
      <c r="BE55" s="108">
        <v>0.0</v>
      </c>
      <c r="BF55" s="108">
        <v>0.0</v>
      </c>
      <c r="BG55" s="108">
        <v>0.0</v>
      </c>
      <c r="BH55" s="108">
        <v>0.0</v>
      </c>
      <c r="BI55" s="108">
        <v>0.0</v>
      </c>
      <c r="BJ55" s="108">
        <v>0.0</v>
      </c>
      <c r="BK55" s="108">
        <v>0.0</v>
      </c>
      <c r="BL55" s="108">
        <v>0.0</v>
      </c>
      <c r="BM55" s="108">
        <v>0.0</v>
      </c>
      <c r="BN55" s="108">
        <v>0.0</v>
      </c>
      <c r="BO55" s="108">
        <v>0.0</v>
      </c>
      <c r="BP55" s="108">
        <v>0.0</v>
      </c>
      <c r="BQ55" s="108">
        <v>0.0</v>
      </c>
      <c r="BR55" s="108">
        <v>0.0</v>
      </c>
      <c r="BS55" s="108">
        <v>0.0</v>
      </c>
      <c r="BT55" s="108">
        <v>0.0</v>
      </c>
      <c r="BU55" s="108">
        <v>0.0</v>
      </c>
      <c r="BV55" s="108">
        <v>0.0</v>
      </c>
      <c r="BW55" s="108">
        <v>0.0</v>
      </c>
      <c r="BX55" s="108">
        <v>0.0</v>
      </c>
    </row>
    <row r="56" hidden="1" outlineLevel="1">
      <c r="A56" s="133" t="s">
        <v>333</v>
      </c>
      <c r="B56" s="10"/>
      <c r="C56" s="23"/>
      <c r="D56" s="10">
        <f t="shared" si="113"/>
        <v>0</v>
      </c>
      <c r="E56" s="10">
        <f t="shared" si="114"/>
        <v>0</v>
      </c>
      <c r="F56" s="10">
        <f t="shared" si="115"/>
        <v>0</v>
      </c>
      <c r="G56" s="10">
        <f t="shared" si="116"/>
        <v>0</v>
      </c>
      <c r="H56" s="10">
        <f t="shared" si="117"/>
        <v>0</v>
      </c>
      <c r="I56" s="79"/>
      <c r="J56" s="33" t="str">
        <f t="shared" si="13"/>
        <v>-</v>
      </c>
      <c r="K56" s="33" t="str">
        <f t="shared" ref="K56:O56" si="128">IFERROR(D56/C56-1,"-")</f>
        <v>-</v>
      </c>
      <c r="L56" s="33" t="str">
        <f t="shared" si="128"/>
        <v>-</v>
      </c>
      <c r="M56" s="33" t="str">
        <f t="shared" si="128"/>
        <v>-</v>
      </c>
      <c r="N56" s="33" t="str">
        <f t="shared" si="128"/>
        <v>-</v>
      </c>
      <c r="O56" s="33" t="str">
        <f t="shared" si="128"/>
        <v>-</v>
      </c>
      <c r="P56" s="79"/>
      <c r="Q56" s="108">
        <v>0.0</v>
      </c>
      <c r="R56" s="108">
        <v>0.0</v>
      </c>
      <c r="S56" s="108">
        <v>0.0</v>
      </c>
      <c r="T56" s="108">
        <v>0.0</v>
      </c>
      <c r="U56" s="108">
        <v>0.0</v>
      </c>
      <c r="V56" s="108">
        <v>0.0</v>
      </c>
      <c r="W56" s="108">
        <v>0.0</v>
      </c>
      <c r="X56" s="108">
        <v>0.0</v>
      </c>
      <c r="Y56" s="108">
        <v>0.0</v>
      </c>
      <c r="Z56" s="108">
        <v>0.0</v>
      </c>
      <c r="AA56" s="108">
        <v>0.0</v>
      </c>
      <c r="AB56" s="108">
        <v>0.0</v>
      </c>
      <c r="AC56" s="108">
        <v>0.0</v>
      </c>
      <c r="AD56" s="108">
        <v>0.0</v>
      </c>
      <c r="AE56" s="108">
        <v>0.0</v>
      </c>
      <c r="AF56" s="108">
        <v>0.0</v>
      </c>
      <c r="AG56" s="108">
        <v>0.0</v>
      </c>
      <c r="AH56" s="108">
        <v>0.0</v>
      </c>
      <c r="AI56" s="108">
        <v>0.0</v>
      </c>
      <c r="AJ56" s="108">
        <v>0.0</v>
      </c>
      <c r="AK56" s="108">
        <v>0.0</v>
      </c>
      <c r="AL56" s="108">
        <v>0.0</v>
      </c>
      <c r="AM56" s="108">
        <v>0.0</v>
      </c>
      <c r="AN56" s="108">
        <v>0.0</v>
      </c>
      <c r="AO56" s="108">
        <v>0.0</v>
      </c>
      <c r="AP56" s="108">
        <v>0.0</v>
      </c>
      <c r="AQ56" s="108">
        <v>0.0</v>
      </c>
      <c r="AR56" s="108">
        <v>0.0</v>
      </c>
      <c r="AS56" s="108">
        <v>0.0</v>
      </c>
      <c r="AT56" s="108">
        <v>0.0</v>
      </c>
      <c r="AU56" s="108">
        <v>0.0</v>
      </c>
      <c r="AV56" s="108">
        <v>0.0</v>
      </c>
      <c r="AW56" s="108">
        <v>0.0</v>
      </c>
      <c r="AX56" s="108">
        <v>0.0</v>
      </c>
      <c r="AY56" s="108">
        <v>0.0</v>
      </c>
      <c r="AZ56" s="108">
        <v>0.0</v>
      </c>
      <c r="BA56" s="108">
        <v>0.0</v>
      </c>
      <c r="BB56" s="108">
        <v>0.0</v>
      </c>
      <c r="BC56" s="108">
        <v>0.0</v>
      </c>
      <c r="BD56" s="108">
        <v>0.0</v>
      </c>
      <c r="BE56" s="108">
        <v>0.0</v>
      </c>
      <c r="BF56" s="108">
        <v>0.0</v>
      </c>
      <c r="BG56" s="108">
        <v>0.0</v>
      </c>
      <c r="BH56" s="108">
        <v>0.0</v>
      </c>
      <c r="BI56" s="108">
        <v>0.0</v>
      </c>
      <c r="BJ56" s="108">
        <v>0.0</v>
      </c>
      <c r="BK56" s="108">
        <v>0.0</v>
      </c>
      <c r="BL56" s="108">
        <v>0.0</v>
      </c>
      <c r="BM56" s="108">
        <v>0.0</v>
      </c>
      <c r="BN56" s="108">
        <v>0.0</v>
      </c>
      <c r="BO56" s="108">
        <v>0.0</v>
      </c>
      <c r="BP56" s="108">
        <v>0.0</v>
      </c>
      <c r="BQ56" s="108">
        <v>0.0</v>
      </c>
      <c r="BR56" s="108">
        <v>0.0</v>
      </c>
      <c r="BS56" s="108">
        <v>0.0</v>
      </c>
      <c r="BT56" s="108">
        <v>0.0</v>
      </c>
      <c r="BU56" s="108">
        <v>0.0</v>
      </c>
      <c r="BV56" s="108">
        <v>0.0</v>
      </c>
      <c r="BW56" s="108">
        <v>0.0</v>
      </c>
      <c r="BX56" s="108">
        <v>0.0</v>
      </c>
    </row>
    <row r="57" hidden="1" outlineLevel="1">
      <c r="A57" s="133" t="s">
        <v>334</v>
      </c>
      <c r="B57" s="10"/>
      <c r="C57" s="23"/>
      <c r="D57" s="10">
        <f t="shared" si="113"/>
        <v>0</v>
      </c>
      <c r="E57" s="10">
        <f t="shared" si="114"/>
        <v>0</v>
      </c>
      <c r="F57" s="10">
        <f t="shared" si="115"/>
        <v>0</v>
      </c>
      <c r="G57" s="10">
        <f t="shared" si="116"/>
        <v>0</v>
      </c>
      <c r="H57" s="10">
        <f t="shared" si="117"/>
        <v>0</v>
      </c>
      <c r="I57" s="79"/>
      <c r="J57" s="33" t="str">
        <f t="shared" si="13"/>
        <v>-</v>
      </c>
      <c r="K57" s="33" t="str">
        <f t="shared" ref="K57:O57" si="129">IFERROR(D57/C57-1,"-")</f>
        <v>-</v>
      </c>
      <c r="L57" s="33" t="str">
        <f t="shared" si="129"/>
        <v>-</v>
      </c>
      <c r="M57" s="33" t="str">
        <f t="shared" si="129"/>
        <v>-</v>
      </c>
      <c r="N57" s="33" t="str">
        <f t="shared" si="129"/>
        <v>-</v>
      </c>
      <c r="O57" s="33" t="str">
        <f t="shared" si="129"/>
        <v>-</v>
      </c>
      <c r="P57" s="79"/>
      <c r="Q57" s="108">
        <v>0.0</v>
      </c>
      <c r="R57" s="108">
        <v>0.0</v>
      </c>
      <c r="S57" s="108">
        <v>0.0</v>
      </c>
      <c r="T57" s="108">
        <v>0.0</v>
      </c>
      <c r="U57" s="108">
        <v>0.0</v>
      </c>
      <c r="V57" s="108">
        <v>0.0</v>
      </c>
      <c r="W57" s="108">
        <v>0.0</v>
      </c>
      <c r="X57" s="108">
        <v>0.0</v>
      </c>
      <c r="Y57" s="108">
        <v>0.0</v>
      </c>
      <c r="Z57" s="108">
        <v>0.0</v>
      </c>
      <c r="AA57" s="108">
        <v>0.0</v>
      </c>
      <c r="AB57" s="108">
        <v>0.0</v>
      </c>
      <c r="AC57" s="108">
        <v>0.0</v>
      </c>
      <c r="AD57" s="108">
        <v>0.0</v>
      </c>
      <c r="AE57" s="108">
        <v>0.0</v>
      </c>
      <c r="AF57" s="108">
        <v>0.0</v>
      </c>
      <c r="AG57" s="108">
        <v>0.0</v>
      </c>
      <c r="AH57" s="108">
        <v>0.0</v>
      </c>
      <c r="AI57" s="108">
        <v>0.0</v>
      </c>
      <c r="AJ57" s="108">
        <v>0.0</v>
      </c>
      <c r="AK57" s="108">
        <v>0.0</v>
      </c>
      <c r="AL57" s="108">
        <v>0.0</v>
      </c>
      <c r="AM57" s="108">
        <v>0.0</v>
      </c>
      <c r="AN57" s="108">
        <v>0.0</v>
      </c>
      <c r="AO57" s="108">
        <v>0.0</v>
      </c>
      <c r="AP57" s="108">
        <v>0.0</v>
      </c>
      <c r="AQ57" s="108">
        <v>0.0</v>
      </c>
      <c r="AR57" s="108">
        <v>0.0</v>
      </c>
      <c r="AS57" s="108">
        <v>0.0</v>
      </c>
      <c r="AT57" s="108">
        <v>0.0</v>
      </c>
      <c r="AU57" s="108">
        <v>0.0</v>
      </c>
      <c r="AV57" s="108">
        <v>0.0</v>
      </c>
      <c r="AW57" s="108">
        <v>0.0</v>
      </c>
      <c r="AX57" s="108">
        <v>0.0</v>
      </c>
      <c r="AY57" s="108">
        <v>0.0</v>
      </c>
      <c r="AZ57" s="108">
        <v>0.0</v>
      </c>
      <c r="BA57" s="108">
        <v>0.0</v>
      </c>
      <c r="BB57" s="108">
        <v>0.0</v>
      </c>
      <c r="BC57" s="108">
        <v>0.0</v>
      </c>
      <c r="BD57" s="108">
        <v>0.0</v>
      </c>
      <c r="BE57" s="108">
        <v>0.0</v>
      </c>
      <c r="BF57" s="108">
        <v>0.0</v>
      </c>
      <c r="BG57" s="108">
        <v>0.0</v>
      </c>
      <c r="BH57" s="108">
        <v>0.0</v>
      </c>
      <c r="BI57" s="108">
        <v>0.0</v>
      </c>
      <c r="BJ57" s="108">
        <v>0.0</v>
      </c>
      <c r="BK57" s="108">
        <v>0.0</v>
      </c>
      <c r="BL57" s="108">
        <v>0.0</v>
      </c>
      <c r="BM57" s="108">
        <v>0.0</v>
      </c>
      <c r="BN57" s="108">
        <v>0.0</v>
      </c>
      <c r="BO57" s="108">
        <v>0.0</v>
      </c>
      <c r="BP57" s="108">
        <v>0.0</v>
      </c>
      <c r="BQ57" s="108">
        <v>0.0</v>
      </c>
      <c r="BR57" s="108">
        <v>0.0</v>
      </c>
      <c r="BS57" s="108">
        <v>0.0</v>
      </c>
      <c r="BT57" s="108">
        <v>0.0</v>
      </c>
      <c r="BU57" s="108">
        <v>0.0</v>
      </c>
      <c r="BV57" s="108">
        <v>0.0</v>
      </c>
      <c r="BW57" s="108">
        <v>0.0</v>
      </c>
      <c r="BX57" s="108">
        <v>0.0</v>
      </c>
    </row>
    <row r="58" hidden="1" outlineLevel="1">
      <c r="A58" s="133" t="s">
        <v>335</v>
      </c>
      <c r="B58" s="10"/>
      <c r="C58" s="23"/>
      <c r="D58" s="10">
        <f t="shared" si="113"/>
        <v>0</v>
      </c>
      <c r="E58" s="10">
        <f t="shared" si="114"/>
        <v>0</v>
      </c>
      <c r="F58" s="10">
        <f t="shared" si="115"/>
        <v>0</v>
      </c>
      <c r="G58" s="10">
        <f t="shared" si="116"/>
        <v>0</v>
      </c>
      <c r="H58" s="10">
        <f t="shared" si="117"/>
        <v>0</v>
      </c>
      <c r="I58" s="79"/>
      <c r="J58" s="33" t="str">
        <f t="shared" si="13"/>
        <v>-</v>
      </c>
      <c r="K58" s="33" t="str">
        <f t="shared" ref="K58:O58" si="130">IFERROR(D58/C58-1,"-")</f>
        <v>-</v>
      </c>
      <c r="L58" s="33" t="str">
        <f t="shared" si="130"/>
        <v>-</v>
      </c>
      <c r="M58" s="33" t="str">
        <f t="shared" si="130"/>
        <v>-</v>
      </c>
      <c r="N58" s="33" t="str">
        <f t="shared" si="130"/>
        <v>-</v>
      </c>
      <c r="O58" s="33" t="str">
        <f t="shared" si="130"/>
        <v>-</v>
      </c>
      <c r="P58" s="79"/>
      <c r="Q58" s="108">
        <v>0.0</v>
      </c>
      <c r="R58" s="108">
        <v>0.0</v>
      </c>
      <c r="S58" s="108">
        <v>0.0</v>
      </c>
      <c r="T58" s="108">
        <v>0.0</v>
      </c>
      <c r="U58" s="108">
        <v>0.0</v>
      </c>
      <c r="V58" s="108">
        <v>0.0</v>
      </c>
      <c r="W58" s="108">
        <v>0.0</v>
      </c>
      <c r="X58" s="108">
        <v>0.0</v>
      </c>
      <c r="Y58" s="108">
        <v>0.0</v>
      </c>
      <c r="Z58" s="108">
        <v>0.0</v>
      </c>
      <c r="AA58" s="108">
        <v>0.0</v>
      </c>
      <c r="AB58" s="108">
        <v>0.0</v>
      </c>
      <c r="AC58" s="108">
        <v>0.0</v>
      </c>
      <c r="AD58" s="108">
        <v>0.0</v>
      </c>
      <c r="AE58" s="108">
        <v>0.0</v>
      </c>
      <c r="AF58" s="108">
        <v>0.0</v>
      </c>
      <c r="AG58" s="108">
        <v>0.0</v>
      </c>
      <c r="AH58" s="108">
        <v>0.0</v>
      </c>
      <c r="AI58" s="108">
        <v>0.0</v>
      </c>
      <c r="AJ58" s="108">
        <v>0.0</v>
      </c>
      <c r="AK58" s="108">
        <v>0.0</v>
      </c>
      <c r="AL58" s="108">
        <v>0.0</v>
      </c>
      <c r="AM58" s="108">
        <v>0.0</v>
      </c>
      <c r="AN58" s="108">
        <v>0.0</v>
      </c>
      <c r="AO58" s="108">
        <v>0.0</v>
      </c>
      <c r="AP58" s="108">
        <v>0.0</v>
      </c>
      <c r="AQ58" s="108">
        <v>0.0</v>
      </c>
      <c r="AR58" s="108">
        <v>0.0</v>
      </c>
      <c r="AS58" s="108">
        <v>0.0</v>
      </c>
      <c r="AT58" s="108">
        <v>0.0</v>
      </c>
      <c r="AU58" s="108">
        <v>0.0</v>
      </c>
      <c r="AV58" s="108">
        <v>0.0</v>
      </c>
      <c r="AW58" s="108">
        <v>0.0</v>
      </c>
      <c r="AX58" s="108">
        <v>0.0</v>
      </c>
      <c r="AY58" s="108">
        <v>0.0</v>
      </c>
      <c r="AZ58" s="108">
        <v>0.0</v>
      </c>
      <c r="BA58" s="108">
        <v>0.0</v>
      </c>
      <c r="BB58" s="108">
        <v>0.0</v>
      </c>
      <c r="BC58" s="108">
        <v>0.0</v>
      </c>
      <c r="BD58" s="108">
        <v>0.0</v>
      </c>
      <c r="BE58" s="108">
        <v>0.0</v>
      </c>
      <c r="BF58" s="108">
        <v>0.0</v>
      </c>
      <c r="BG58" s="108">
        <v>0.0</v>
      </c>
      <c r="BH58" s="108">
        <v>0.0</v>
      </c>
      <c r="BI58" s="108">
        <v>0.0</v>
      </c>
      <c r="BJ58" s="108">
        <v>0.0</v>
      </c>
      <c r="BK58" s="108">
        <v>0.0</v>
      </c>
      <c r="BL58" s="108">
        <v>0.0</v>
      </c>
      <c r="BM58" s="108">
        <v>0.0</v>
      </c>
      <c r="BN58" s="108">
        <v>0.0</v>
      </c>
      <c r="BO58" s="108">
        <v>0.0</v>
      </c>
      <c r="BP58" s="108">
        <v>0.0</v>
      </c>
      <c r="BQ58" s="108">
        <v>0.0</v>
      </c>
      <c r="BR58" s="108">
        <v>0.0</v>
      </c>
      <c r="BS58" s="108">
        <v>0.0</v>
      </c>
      <c r="BT58" s="108">
        <v>0.0</v>
      </c>
      <c r="BU58" s="108">
        <v>0.0</v>
      </c>
      <c r="BV58" s="108">
        <v>0.0</v>
      </c>
      <c r="BW58" s="108">
        <v>0.0</v>
      </c>
      <c r="BX58" s="108">
        <v>0.0</v>
      </c>
    </row>
    <row r="59" hidden="1" outlineLevel="1">
      <c r="A59" s="134" t="s">
        <v>336</v>
      </c>
      <c r="B59" s="10"/>
      <c r="C59" s="23"/>
      <c r="D59" s="10">
        <f t="shared" si="113"/>
        <v>0</v>
      </c>
      <c r="E59" s="10">
        <f t="shared" si="114"/>
        <v>0</v>
      </c>
      <c r="F59" s="10">
        <f t="shared" si="115"/>
        <v>0</v>
      </c>
      <c r="G59" s="10">
        <f t="shared" si="116"/>
        <v>0</v>
      </c>
      <c r="H59" s="10">
        <f t="shared" si="117"/>
        <v>0</v>
      </c>
      <c r="I59" s="79"/>
      <c r="J59" s="33" t="str">
        <f t="shared" si="13"/>
        <v>-</v>
      </c>
      <c r="K59" s="33" t="str">
        <f t="shared" ref="K59:O59" si="131">IFERROR(D59/C59-1,"-")</f>
        <v>-</v>
      </c>
      <c r="L59" s="33" t="str">
        <f t="shared" si="131"/>
        <v>-</v>
      </c>
      <c r="M59" s="33" t="str">
        <f t="shared" si="131"/>
        <v>-</v>
      </c>
      <c r="N59" s="33" t="str">
        <f t="shared" si="131"/>
        <v>-</v>
      </c>
      <c r="O59" s="33" t="str">
        <f t="shared" si="131"/>
        <v>-</v>
      </c>
      <c r="P59" s="79"/>
      <c r="Q59" s="108">
        <v>0.0</v>
      </c>
      <c r="R59" s="108">
        <v>0.0</v>
      </c>
      <c r="S59" s="108">
        <v>0.0</v>
      </c>
      <c r="T59" s="108">
        <v>0.0</v>
      </c>
      <c r="U59" s="108">
        <v>0.0</v>
      </c>
      <c r="V59" s="108">
        <v>0.0</v>
      </c>
      <c r="W59" s="108">
        <v>0.0</v>
      </c>
      <c r="X59" s="108">
        <v>0.0</v>
      </c>
      <c r="Y59" s="108">
        <v>0.0</v>
      </c>
      <c r="Z59" s="108">
        <v>0.0</v>
      </c>
      <c r="AA59" s="108">
        <v>0.0</v>
      </c>
      <c r="AB59" s="108">
        <v>0.0</v>
      </c>
      <c r="AC59" s="108">
        <v>0.0</v>
      </c>
      <c r="AD59" s="108">
        <v>0.0</v>
      </c>
      <c r="AE59" s="108">
        <v>0.0</v>
      </c>
      <c r="AF59" s="108">
        <v>0.0</v>
      </c>
      <c r="AG59" s="108">
        <v>0.0</v>
      </c>
      <c r="AH59" s="108">
        <v>0.0</v>
      </c>
      <c r="AI59" s="108">
        <v>0.0</v>
      </c>
      <c r="AJ59" s="108">
        <v>0.0</v>
      </c>
      <c r="AK59" s="108">
        <v>0.0</v>
      </c>
      <c r="AL59" s="108">
        <v>0.0</v>
      </c>
      <c r="AM59" s="108">
        <v>0.0</v>
      </c>
      <c r="AN59" s="108">
        <v>0.0</v>
      </c>
      <c r="AO59" s="108">
        <v>0.0</v>
      </c>
      <c r="AP59" s="108">
        <v>0.0</v>
      </c>
      <c r="AQ59" s="108">
        <v>0.0</v>
      </c>
      <c r="AR59" s="108">
        <v>0.0</v>
      </c>
      <c r="AS59" s="108">
        <v>0.0</v>
      </c>
      <c r="AT59" s="108">
        <v>0.0</v>
      </c>
      <c r="AU59" s="108">
        <v>0.0</v>
      </c>
      <c r="AV59" s="108">
        <v>0.0</v>
      </c>
      <c r="AW59" s="108">
        <v>0.0</v>
      </c>
      <c r="AX59" s="108">
        <v>0.0</v>
      </c>
      <c r="AY59" s="108">
        <v>0.0</v>
      </c>
      <c r="AZ59" s="108">
        <v>0.0</v>
      </c>
      <c r="BA59" s="108">
        <v>0.0</v>
      </c>
      <c r="BB59" s="108">
        <v>0.0</v>
      </c>
      <c r="BC59" s="108">
        <v>0.0</v>
      </c>
      <c r="BD59" s="108">
        <v>0.0</v>
      </c>
      <c r="BE59" s="108">
        <v>0.0</v>
      </c>
      <c r="BF59" s="108">
        <v>0.0</v>
      </c>
      <c r="BG59" s="108">
        <v>0.0</v>
      </c>
      <c r="BH59" s="108">
        <v>0.0</v>
      </c>
      <c r="BI59" s="108">
        <v>0.0</v>
      </c>
      <c r="BJ59" s="108">
        <v>0.0</v>
      </c>
      <c r="BK59" s="108">
        <v>0.0</v>
      </c>
      <c r="BL59" s="108">
        <v>0.0</v>
      </c>
      <c r="BM59" s="108">
        <v>0.0</v>
      </c>
      <c r="BN59" s="108">
        <v>0.0</v>
      </c>
      <c r="BO59" s="108">
        <v>0.0</v>
      </c>
      <c r="BP59" s="108">
        <v>0.0</v>
      </c>
      <c r="BQ59" s="108">
        <v>0.0</v>
      </c>
      <c r="BR59" s="108">
        <v>0.0</v>
      </c>
      <c r="BS59" s="108">
        <v>0.0</v>
      </c>
      <c r="BT59" s="108">
        <v>0.0</v>
      </c>
      <c r="BU59" s="108">
        <v>0.0</v>
      </c>
      <c r="BV59" s="108">
        <v>0.0</v>
      </c>
      <c r="BW59" s="108">
        <v>0.0</v>
      </c>
      <c r="BX59" s="108">
        <v>0.0</v>
      </c>
    </row>
    <row r="60" hidden="1" outlineLevel="1">
      <c r="A60" s="133" t="s">
        <v>337</v>
      </c>
      <c r="B60" s="10"/>
      <c r="C60" s="23"/>
      <c r="D60" s="10">
        <f t="shared" si="113"/>
        <v>0</v>
      </c>
      <c r="E60" s="10">
        <f t="shared" si="114"/>
        <v>0</v>
      </c>
      <c r="F60" s="10">
        <f t="shared" si="115"/>
        <v>0</v>
      </c>
      <c r="G60" s="10">
        <f t="shared" si="116"/>
        <v>0</v>
      </c>
      <c r="H60" s="10">
        <f t="shared" si="117"/>
        <v>0</v>
      </c>
      <c r="I60" s="79"/>
      <c r="J60" s="33" t="str">
        <f t="shared" si="13"/>
        <v>-</v>
      </c>
      <c r="K60" s="33" t="str">
        <f t="shared" ref="K60:O60" si="132">IFERROR(D60/C60-1,"-")</f>
        <v>-</v>
      </c>
      <c r="L60" s="33" t="str">
        <f t="shared" si="132"/>
        <v>-</v>
      </c>
      <c r="M60" s="33" t="str">
        <f t="shared" si="132"/>
        <v>-</v>
      </c>
      <c r="N60" s="33" t="str">
        <f t="shared" si="132"/>
        <v>-</v>
      </c>
      <c r="O60" s="33" t="str">
        <f t="shared" si="132"/>
        <v>-</v>
      </c>
      <c r="P60" s="79"/>
      <c r="Q60" s="108">
        <v>0.0</v>
      </c>
      <c r="R60" s="108">
        <v>0.0</v>
      </c>
      <c r="S60" s="108">
        <v>0.0</v>
      </c>
      <c r="T60" s="108">
        <v>0.0</v>
      </c>
      <c r="U60" s="108">
        <v>0.0</v>
      </c>
      <c r="V60" s="108">
        <v>0.0</v>
      </c>
      <c r="W60" s="108">
        <v>0.0</v>
      </c>
      <c r="X60" s="108">
        <v>0.0</v>
      </c>
      <c r="Y60" s="108">
        <v>0.0</v>
      </c>
      <c r="Z60" s="108">
        <v>0.0</v>
      </c>
      <c r="AA60" s="108">
        <v>0.0</v>
      </c>
      <c r="AB60" s="108">
        <v>0.0</v>
      </c>
      <c r="AC60" s="108">
        <v>0.0</v>
      </c>
      <c r="AD60" s="108">
        <v>0.0</v>
      </c>
      <c r="AE60" s="108">
        <v>0.0</v>
      </c>
      <c r="AF60" s="108">
        <v>0.0</v>
      </c>
      <c r="AG60" s="108">
        <v>0.0</v>
      </c>
      <c r="AH60" s="108">
        <v>0.0</v>
      </c>
      <c r="AI60" s="108">
        <v>0.0</v>
      </c>
      <c r="AJ60" s="108">
        <v>0.0</v>
      </c>
      <c r="AK60" s="108">
        <v>0.0</v>
      </c>
      <c r="AL60" s="108">
        <v>0.0</v>
      </c>
      <c r="AM60" s="108">
        <v>0.0</v>
      </c>
      <c r="AN60" s="108">
        <v>0.0</v>
      </c>
      <c r="AO60" s="108">
        <v>0.0</v>
      </c>
      <c r="AP60" s="108">
        <v>0.0</v>
      </c>
      <c r="AQ60" s="108">
        <v>0.0</v>
      </c>
      <c r="AR60" s="108">
        <v>0.0</v>
      </c>
      <c r="AS60" s="108">
        <v>0.0</v>
      </c>
      <c r="AT60" s="108">
        <v>0.0</v>
      </c>
      <c r="AU60" s="108">
        <v>0.0</v>
      </c>
      <c r="AV60" s="108">
        <v>0.0</v>
      </c>
      <c r="AW60" s="108">
        <v>0.0</v>
      </c>
      <c r="AX60" s="108">
        <v>0.0</v>
      </c>
      <c r="AY60" s="108">
        <v>0.0</v>
      </c>
      <c r="AZ60" s="108">
        <v>0.0</v>
      </c>
      <c r="BA60" s="108">
        <v>0.0</v>
      </c>
      <c r="BB60" s="108">
        <v>0.0</v>
      </c>
      <c r="BC60" s="108">
        <v>0.0</v>
      </c>
      <c r="BD60" s="108">
        <v>0.0</v>
      </c>
      <c r="BE60" s="108">
        <v>0.0</v>
      </c>
      <c r="BF60" s="108">
        <v>0.0</v>
      </c>
      <c r="BG60" s="108">
        <v>0.0</v>
      </c>
      <c r="BH60" s="108">
        <v>0.0</v>
      </c>
      <c r="BI60" s="108">
        <v>0.0</v>
      </c>
      <c r="BJ60" s="108">
        <v>0.0</v>
      </c>
      <c r="BK60" s="108">
        <v>0.0</v>
      </c>
      <c r="BL60" s="108">
        <v>0.0</v>
      </c>
      <c r="BM60" s="108">
        <v>0.0</v>
      </c>
      <c r="BN60" s="108">
        <v>0.0</v>
      </c>
      <c r="BO60" s="108">
        <v>0.0</v>
      </c>
      <c r="BP60" s="108">
        <v>0.0</v>
      </c>
      <c r="BQ60" s="108">
        <v>0.0</v>
      </c>
      <c r="BR60" s="108">
        <v>0.0</v>
      </c>
      <c r="BS60" s="108">
        <v>0.0</v>
      </c>
      <c r="BT60" s="108">
        <v>0.0</v>
      </c>
      <c r="BU60" s="108">
        <v>0.0</v>
      </c>
      <c r="BV60" s="108">
        <v>0.0</v>
      </c>
      <c r="BW60" s="108">
        <v>0.0</v>
      </c>
      <c r="BX60" s="108">
        <v>0.0</v>
      </c>
    </row>
    <row r="61" collapsed="1">
      <c r="A61" s="87" t="str">
        <f>CONFIG!D75</f>
        <v>Masse Salariale</v>
      </c>
      <c r="B61" s="22"/>
      <c r="C61" s="22"/>
      <c r="D61" s="22">
        <f t="shared" si="113"/>
        <v>0</v>
      </c>
      <c r="E61" s="22">
        <f t="shared" si="114"/>
        <v>0</v>
      </c>
      <c r="F61" s="22">
        <f t="shared" si="115"/>
        <v>0</v>
      </c>
      <c r="G61" s="22">
        <f t="shared" si="116"/>
        <v>0</v>
      </c>
      <c r="H61" s="22">
        <f t="shared" si="117"/>
        <v>0</v>
      </c>
      <c r="I61" s="22"/>
      <c r="J61" s="24" t="str">
        <f t="shared" si="13"/>
        <v>-</v>
      </c>
      <c r="K61" s="24" t="str">
        <f t="shared" ref="K61:O61" si="133">IFERROR(D61/C61-1,"-")</f>
        <v>-</v>
      </c>
      <c r="L61" s="24" t="str">
        <f t="shared" si="133"/>
        <v>-</v>
      </c>
      <c r="M61" s="24" t="str">
        <f t="shared" si="133"/>
        <v>-</v>
      </c>
      <c r="N61" s="24" t="str">
        <f t="shared" si="133"/>
        <v>-</v>
      </c>
      <c r="O61" s="24" t="str">
        <f t="shared" si="133"/>
        <v>-</v>
      </c>
      <c r="P61" s="22"/>
      <c r="Q61" s="132">
        <f t="shared" ref="Q61:BX61" si="134">SUM(Q62,Q66,Q70,Q74,Q78,Q82,Q86,Q90,Q94,Q98)</f>
        <v>0</v>
      </c>
      <c r="R61" s="132">
        <f t="shared" si="134"/>
        <v>0</v>
      </c>
      <c r="S61" s="132">
        <f t="shared" si="134"/>
        <v>0</v>
      </c>
      <c r="T61" s="132">
        <f t="shared" si="134"/>
        <v>0</v>
      </c>
      <c r="U61" s="132">
        <f t="shared" si="134"/>
        <v>0</v>
      </c>
      <c r="V61" s="132">
        <f t="shared" si="134"/>
        <v>0</v>
      </c>
      <c r="W61" s="132">
        <f t="shared" si="134"/>
        <v>0</v>
      </c>
      <c r="X61" s="132">
        <f t="shared" si="134"/>
        <v>0</v>
      </c>
      <c r="Y61" s="132">
        <f t="shared" si="134"/>
        <v>0</v>
      </c>
      <c r="Z61" s="132">
        <f t="shared" si="134"/>
        <v>0</v>
      </c>
      <c r="AA61" s="132">
        <f t="shared" si="134"/>
        <v>0</v>
      </c>
      <c r="AB61" s="132">
        <f t="shared" si="134"/>
        <v>0</v>
      </c>
      <c r="AC61" s="132">
        <f t="shared" si="134"/>
        <v>0</v>
      </c>
      <c r="AD61" s="132">
        <f t="shared" si="134"/>
        <v>0</v>
      </c>
      <c r="AE61" s="132">
        <f t="shared" si="134"/>
        <v>0</v>
      </c>
      <c r="AF61" s="132">
        <f t="shared" si="134"/>
        <v>0</v>
      </c>
      <c r="AG61" s="132">
        <f t="shared" si="134"/>
        <v>0</v>
      </c>
      <c r="AH61" s="132">
        <f t="shared" si="134"/>
        <v>0</v>
      </c>
      <c r="AI61" s="132">
        <f t="shared" si="134"/>
        <v>0</v>
      </c>
      <c r="AJ61" s="132">
        <f t="shared" si="134"/>
        <v>0</v>
      </c>
      <c r="AK61" s="132">
        <f t="shared" si="134"/>
        <v>0</v>
      </c>
      <c r="AL61" s="132">
        <f t="shared" si="134"/>
        <v>0</v>
      </c>
      <c r="AM61" s="132">
        <f t="shared" si="134"/>
        <v>0</v>
      </c>
      <c r="AN61" s="132">
        <f t="shared" si="134"/>
        <v>0</v>
      </c>
      <c r="AO61" s="132">
        <f t="shared" si="134"/>
        <v>0</v>
      </c>
      <c r="AP61" s="132">
        <f t="shared" si="134"/>
        <v>0</v>
      </c>
      <c r="AQ61" s="132">
        <f t="shared" si="134"/>
        <v>0</v>
      </c>
      <c r="AR61" s="132">
        <f t="shared" si="134"/>
        <v>0</v>
      </c>
      <c r="AS61" s="132">
        <f t="shared" si="134"/>
        <v>0</v>
      </c>
      <c r="AT61" s="132">
        <f t="shared" si="134"/>
        <v>0</v>
      </c>
      <c r="AU61" s="132">
        <f t="shared" si="134"/>
        <v>0</v>
      </c>
      <c r="AV61" s="132">
        <f t="shared" si="134"/>
        <v>0</v>
      </c>
      <c r="AW61" s="132">
        <f t="shared" si="134"/>
        <v>0</v>
      </c>
      <c r="AX61" s="132">
        <f t="shared" si="134"/>
        <v>0</v>
      </c>
      <c r="AY61" s="132">
        <f t="shared" si="134"/>
        <v>0</v>
      </c>
      <c r="AZ61" s="132">
        <f t="shared" si="134"/>
        <v>0</v>
      </c>
      <c r="BA61" s="132">
        <f t="shared" si="134"/>
        <v>0</v>
      </c>
      <c r="BB61" s="132">
        <f t="shared" si="134"/>
        <v>0</v>
      </c>
      <c r="BC61" s="132">
        <f t="shared" si="134"/>
        <v>0</v>
      </c>
      <c r="BD61" s="132">
        <f t="shared" si="134"/>
        <v>0</v>
      </c>
      <c r="BE61" s="132">
        <f t="shared" si="134"/>
        <v>0</v>
      </c>
      <c r="BF61" s="132">
        <f t="shared" si="134"/>
        <v>0</v>
      </c>
      <c r="BG61" s="132">
        <f t="shared" si="134"/>
        <v>0</v>
      </c>
      <c r="BH61" s="132">
        <f t="shared" si="134"/>
        <v>0</v>
      </c>
      <c r="BI61" s="132">
        <f t="shared" si="134"/>
        <v>0</v>
      </c>
      <c r="BJ61" s="132">
        <f t="shared" si="134"/>
        <v>0</v>
      </c>
      <c r="BK61" s="132">
        <f t="shared" si="134"/>
        <v>0</v>
      </c>
      <c r="BL61" s="132">
        <f t="shared" si="134"/>
        <v>0</v>
      </c>
      <c r="BM61" s="132">
        <f t="shared" si="134"/>
        <v>0</v>
      </c>
      <c r="BN61" s="132">
        <f t="shared" si="134"/>
        <v>0</v>
      </c>
      <c r="BO61" s="132">
        <f t="shared" si="134"/>
        <v>0</v>
      </c>
      <c r="BP61" s="132">
        <f t="shared" si="134"/>
        <v>0</v>
      </c>
      <c r="BQ61" s="132">
        <f t="shared" si="134"/>
        <v>0</v>
      </c>
      <c r="BR61" s="132">
        <f t="shared" si="134"/>
        <v>0</v>
      </c>
      <c r="BS61" s="132">
        <f t="shared" si="134"/>
        <v>0</v>
      </c>
      <c r="BT61" s="132">
        <f t="shared" si="134"/>
        <v>0</v>
      </c>
      <c r="BU61" s="132">
        <f t="shared" si="134"/>
        <v>0</v>
      </c>
      <c r="BV61" s="132">
        <f t="shared" si="134"/>
        <v>0</v>
      </c>
      <c r="BW61" s="132">
        <f t="shared" si="134"/>
        <v>0</v>
      </c>
      <c r="BX61" s="132">
        <f t="shared" si="134"/>
        <v>0</v>
      </c>
    </row>
    <row r="62" hidden="1" outlineLevel="1" collapsed="1">
      <c r="A62" s="136" t="s">
        <v>338</v>
      </c>
      <c r="B62" s="10"/>
      <c r="C62" s="10"/>
      <c r="D62" s="10">
        <f t="shared" si="113"/>
        <v>0</v>
      </c>
      <c r="E62" s="10">
        <f t="shared" si="114"/>
        <v>0</v>
      </c>
      <c r="F62" s="10">
        <f t="shared" si="115"/>
        <v>0</v>
      </c>
      <c r="G62" s="10">
        <f t="shared" si="116"/>
        <v>0</v>
      </c>
      <c r="H62" s="10">
        <f t="shared" si="117"/>
        <v>0</v>
      </c>
      <c r="I62" s="79"/>
      <c r="J62" s="33" t="str">
        <f t="shared" si="13"/>
        <v>-</v>
      </c>
      <c r="K62" s="33" t="str">
        <f t="shared" ref="K62:O62" si="135">IFERROR(D62/C62-1,"-")</f>
        <v>-</v>
      </c>
      <c r="L62" s="33" t="str">
        <f t="shared" si="135"/>
        <v>-</v>
      </c>
      <c r="M62" s="33" t="str">
        <f t="shared" si="135"/>
        <v>-</v>
      </c>
      <c r="N62" s="33" t="str">
        <f t="shared" si="135"/>
        <v>-</v>
      </c>
      <c r="O62" s="33" t="str">
        <f t="shared" si="135"/>
        <v>-</v>
      </c>
      <c r="P62" s="79"/>
      <c r="Q62" s="120">
        <f t="shared" ref="Q62:BX62" si="136">Q63*Q64*Q65</f>
        <v>0</v>
      </c>
      <c r="R62" s="120">
        <f t="shared" si="136"/>
        <v>0</v>
      </c>
      <c r="S62" s="120">
        <f t="shared" si="136"/>
        <v>0</v>
      </c>
      <c r="T62" s="120">
        <f t="shared" si="136"/>
        <v>0</v>
      </c>
      <c r="U62" s="120">
        <f t="shared" si="136"/>
        <v>0</v>
      </c>
      <c r="V62" s="120">
        <f t="shared" si="136"/>
        <v>0</v>
      </c>
      <c r="W62" s="120">
        <f t="shared" si="136"/>
        <v>0</v>
      </c>
      <c r="X62" s="120">
        <f t="shared" si="136"/>
        <v>0</v>
      </c>
      <c r="Y62" s="120">
        <f t="shared" si="136"/>
        <v>0</v>
      </c>
      <c r="Z62" s="120">
        <f t="shared" si="136"/>
        <v>0</v>
      </c>
      <c r="AA62" s="120">
        <f t="shared" si="136"/>
        <v>0</v>
      </c>
      <c r="AB62" s="120">
        <f t="shared" si="136"/>
        <v>0</v>
      </c>
      <c r="AC62" s="120">
        <f t="shared" si="136"/>
        <v>0</v>
      </c>
      <c r="AD62" s="120">
        <f t="shared" si="136"/>
        <v>0</v>
      </c>
      <c r="AE62" s="120">
        <f t="shared" si="136"/>
        <v>0</v>
      </c>
      <c r="AF62" s="120">
        <f t="shared" si="136"/>
        <v>0</v>
      </c>
      <c r="AG62" s="120">
        <f t="shared" si="136"/>
        <v>0</v>
      </c>
      <c r="AH62" s="120">
        <f t="shared" si="136"/>
        <v>0</v>
      </c>
      <c r="AI62" s="120">
        <f t="shared" si="136"/>
        <v>0</v>
      </c>
      <c r="AJ62" s="120">
        <f t="shared" si="136"/>
        <v>0</v>
      </c>
      <c r="AK62" s="120">
        <f t="shared" si="136"/>
        <v>0</v>
      </c>
      <c r="AL62" s="120">
        <f t="shared" si="136"/>
        <v>0</v>
      </c>
      <c r="AM62" s="120">
        <f t="shared" si="136"/>
        <v>0</v>
      </c>
      <c r="AN62" s="120">
        <f t="shared" si="136"/>
        <v>0</v>
      </c>
      <c r="AO62" s="120">
        <f t="shared" si="136"/>
        <v>0</v>
      </c>
      <c r="AP62" s="120">
        <f t="shared" si="136"/>
        <v>0</v>
      </c>
      <c r="AQ62" s="120">
        <f t="shared" si="136"/>
        <v>0</v>
      </c>
      <c r="AR62" s="120">
        <f t="shared" si="136"/>
        <v>0</v>
      </c>
      <c r="AS62" s="120">
        <f t="shared" si="136"/>
        <v>0</v>
      </c>
      <c r="AT62" s="120">
        <f t="shared" si="136"/>
        <v>0</v>
      </c>
      <c r="AU62" s="120">
        <f t="shared" si="136"/>
        <v>0</v>
      </c>
      <c r="AV62" s="120">
        <f t="shared" si="136"/>
        <v>0</v>
      </c>
      <c r="AW62" s="120">
        <f t="shared" si="136"/>
        <v>0</v>
      </c>
      <c r="AX62" s="120">
        <f t="shared" si="136"/>
        <v>0</v>
      </c>
      <c r="AY62" s="120">
        <f t="shared" si="136"/>
        <v>0</v>
      </c>
      <c r="AZ62" s="120">
        <f t="shared" si="136"/>
        <v>0</v>
      </c>
      <c r="BA62" s="120">
        <f t="shared" si="136"/>
        <v>0</v>
      </c>
      <c r="BB62" s="120">
        <f t="shared" si="136"/>
        <v>0</v>
      </c>
      <c r="BC62" s="120">
        <f t="shared" si="136"/>
        <v>0</v>
      </c>
      <c r="BD62" s="120">
        <f t="shared" si="136"/>
        <v>0</v>
      </c>
      <c r="BE62" s="120">
        <f t="shared" si="136"/>
        <v>0</v>
      </c>
      <c r="BF62" s="120">
        <f t="shared" si="136"/>
        <v>0</v>
      </c>
      <c r="BG62" s="120">
        <f t="shared" si="136"/>
        <v>0</v>
      </c>
      <c r="BH62" s="120">
        <f t="shared" si="136"/>
        <v>0</v>
      </c>
      <c r="BI62" s="120">
        <f t="shared" si="136"/>
        <v>0</v>
      </c>
      <c r="BJ62" s="120">
        <f t="shared" si="136"/>
        <v>0</v>
      </c>
      <c r="BK62" s="120">
        <f t="shared" si="136"/>
        <v>0</v>
      </c>
      <c r="BL62" s="120">
        <f t="shared" si="136"/>
        <v>0</v>
      </c>
      <c r="BM62" s="120">
        <f t="shared" si="136"/>
        <v>0</v>
      </c>
      <c r="BN62" s="120">
        <f t="shared" si="136"/>
        <v>0</v>
      </c>
      <c r="BO62" s="120">
        <f t="shared" si="136"/>
        <v>0</v>
      </c>
      <c r="BP62" s="120">
        <f t="shared" si="136"/>
        <v>0</v>
      </c>
      <c r="BQ62" s="120">
        <f t="shared" si="136"/>
        <v>0</v>
      </c>
      <c r="BR62" s="120">
        <f t="shared" si="136"/>
        <v>0</v>
      </c>
      <c r="BS62" s="120">
        <f t="shared" si="136"/>
        <v>0</v>
      </c>
      <c r="BT62" s="120">
        <f t="shared" si="136"/>
        <v>0</v>
      </c>
      <c r="BU62" s="120">
        <f t="shared" si="136"/>
        <v>0</v>
      </c>
      <c r="BV62" s="120">
        <f t="shared" si="136"/>
        <v>0</v>
      </c>
      <c r="BW62" s="120">
        <f t="shared" si="136"/>
        <v>0</v>
      </c>
      <c r="BX62" s="120">
        <f t="shared" si="136"/>
        <v>0</v>
      </c>
    </row>
    <row r="63" hidden="1" outlineLevel="2">
      <c r="A63" s="101" t="str">
        <f>CONFIG!$D$76</f>
        <v>Nombre de salariés</v>
      </c>
      <c r="B63" s="23"/>
      <c r="C63" s="137"/>
      <c r="D63" s="137">
        <f>IFERROR(AVERAGEIFS(Q63:AB63,Q64:AB64,"&gt;0"),0)</f>
        <v>0</v>
      </c>
      <c r="E63" s="137">
        <f>IFERROR(AVERAGEIFS(AC63:AN63,AC64:AN64,"&gt;0"),0)</f>
        <v>0</v>
      </c>
      <c r="F63" s="137">
        <f>IFERROR(AVERAGEIFS(AO63:AZ63,AO64:AZ64,"&gt;0"),0)</f>
        <v>0</v>
      </c>
      <c r="G63" s="137">
        <f>IFERROR(AVERAGEIFS(BA63:BL63,BA64:BL64,"&gt;0"),0)</f>
        <v>0</v>
      </c>
      <c r="H63" s="137">
        <f>IFERROR(AVERAGEIFS(BM63:BX63,BM64:BX64,"&gt;0"),0)</f>
        <v>0</v>
      </c>
      <c r="I63" s="79"/>
      <c r="J63" s="33" t="str">
        <f t="shared" si="13"/>
        <v>-</v>
      </c>
      <c r="K63" s="33" t="str">
        <f t="shared" ref="K63:O63" si="137">IFERROR(D63/C63-1,"-")</f>
        <v>-</v>
      </c>
      <c r="L63" s="33" t="str">
        <f t="shared" si="137"/>
        <v>-</v>
      </c>
      <c r="M63" s="33" t="str">
        <f t="shared" si="137"/>
        <v>-</v>
      </c>
      <c r="N63" s="33" t="str">
        <f t="shared" si="137"/>
        <v>-</v>
      </c>
      <c r="O63" s="33" t="str">
        <f t="shared" si="137"/>
        <v>-</v>
      </c>
      <c r="P63" s="79"/>
      <c r="Q63" s="138">
        <v>0.0</v>
      </c>
      <c r="R63" s="138">
        <v>0.0</v>
      </c>
      <c r="S63" s="138">
        <v>0.0</v>
      </c>
      <c r="T63" s="138">
        <v>0.0</v>
      </c>
      <c r="U63" s="138">
        <v>0.0</v>
      </c>
      <c r="V63" s="138">
        <v>0.0</v>
      </c>
      <c r="W63" s="138">
        <v>0.0</v>
      </c>
      <c r="X63" s="138">
        <v>0.0</v>
      </c>
      <c r="Y63" s="138">
        <v>0.0</v>
      </c>
      <c r="Z63" s="138">
        <v>0.0</v>
      </c>
      <c r="AA63" s="138">
        <v>0.0</v>
      </c>
      <c r="AB63" s="138">
        <v>0.0</v>
      </c>
      <c r="AC63" s="138">
        <v>0.0</v>
      </c>
      <c r="AD63" s="138">
        <v>0.0</v>
      </c>
      <c r="AE63" s="138">
        <v>0.0</v>
      </c>
      <c r="AF63" s="138">
        <v>0.0</v>
      </c>
      <c r="AG63" s="138">
        <v>0.0</v>
      </c>
      <c r="AH63" s="138">
        <v>0.0</v>
      </c>
      <c r="AI63" s="138">
        <v>0.0</v>
      </c>
      <c r="AJ63" s="138">
        <v>0.0</v>
      </c>
      <c r="AK63" s="138">
        <v>0.0</v>
      </c>
      <c r="AL63" s="138">
        <v>0.0</v>
      </c>
      <c r="AM63" s="138">
        <v>0.0</v>
      </c>
      <c r="AN63" s="138">
        <v>0.0</v>
      </c>
      <c r="AO63" s="138">
        <v>0.0</v>
      </c>
      <c r="AP63" s="138">
        <v>0.0</v>
      </c>
      <c r="AQ63" s="138">
        <v>0.0</v>
      </c>
      <c r="AR63" s="138">
        <v>0.0</v>
      </c>
      <c r="AS63" s="138">
        <v>0.0</v>
      </c>
      <c r="AT63" s="138">
        <v>0.0</v>
      </c>
      <c r="AU63" s="138">
        <v>0.0</v>
      </c>
      <c r="AV63" s="138">
        <v>0.0</v>
      </c>
      <c r="AW63" s="138">
        <v>0.0</v>
      </c>
      <c r="AX63" s="138">
        <v>0.0</v>
      </c>
      <c r="AY63" s="138">
        <v>0.0</v>
      </c>
      <c r="AZ63" s="138">
        <v>0.0</v>
      </c>
      <c r="BA63" s="138">
        <v>0.0</v>
      </c>
      <c r="BB63" s="138">
        <v>0.0</v>
      </c>
      <c r="BC63" s="138">
        <v>0.0</v>
      </c>
      <c r="BD63" s="138">
        <v>0.0</v>
      </c>
      <c r="BE63" s="138">
        <v>0.0</v>
      </c>
      <c r="BF63" s="138">
        <v>0.0</v>
      </c>
      <c r="BG63" s="138">
        <v>0.0</v>
      </c>
      <c r="BH63" s="138">
        <v>0.0</v>
      </c>
      <c r="BI63" s="138">
        <v>0.0</v>
      </c>
      <c r="BJ63" s="138">
        <v>0.0</v>
      </c>
      <c r="BK63" s="138">
        <v>0.0</v>
      </c>
      <c r="BL63" s="138">
        <v>0.0</v>
      </c>
      <c r="BM63" s="138">
        <v>0.0</v>
      </c>
      <c r="BN63" s="138">
        <v>0.0</v>
      </c>
      <c r="BO63" s="138">
        <v>0.0</v>
      </c>
      <c r="BP63" s="138">
        <v>0.0</v>
      </c>
      <c r="BQ63" s="138">
        <v>0.0</v>
      </c>
      <c r="BR63" s="138">
        <v>0.0</v>
      </c>
      <c r="BS63" s="138">
        <v>0.0</v>
      </c>
      <c r="BT63" s="138">
        <v>0.0</v>
      </c>
      <c r="BU63" s="138">
        <v>0.0</v>
      </c>
      <c r="BV63" s="138">
        <v>0.0</v>
      </c>
      <c r="BW63" s="138">
        <v>0.0</v>
      </c>
      <c r="BX63" s="138">
        <v>0.0</v>
      </c>
    </row>
    <row r="64" hidden="1" outlineLevel="2">
      <c r="A64" s="101" t="str">
        <f>CONFIG!$D$77</f>
        <v>Salaire Brut</v>
      </c>
      <c r="B64" s="23"/>
      <c r="C64" s="23"/>
      <c r="D64" s="10">
        <f>SUM(Q64:AB64)</f>
        <v>0</v>
      </c>
      <c r="E64" s="10">
        <f>SUM(AC64:AN64)</f>
        <v>0</v>
      </c>
      <c r="F64" s="10">
        <f>SUM(AO64:AZ64)</f>
        <v>0</v>
      </c>
      <c r="G64" s="10">
        <f>SUM(BA64:BL64)</f>
        <v>0</v>
      </c>
      <c r="H64" s="10">
        <f>SUM(BM64:BX64)</f>
        <v>0</v>
      </c>
      <c r="I64" s="79"/>
      <c r="J64" s="33" t="str">
        <f t="shared" si="13"/>
        <v>-</v>
      </c>
      <c r="K64" s="33" t="str">
        <f t="shared" ref="K64:O64" si="138">IFERROR(D64/C64-1,"-")</f>
        <v>-</v>
      </c>
      <c r="L64" s="33" t="str">
        <f t="shared" si="138"/>
        <v>-</v>
      </c>
      <c r="M64" s="33" t="str">
        <f t="shared" si="138"/>
        <v>-</v>
      </c>
      <c r="N64" s="33" t="str">
        <f t="shared" si="138"/>
        <v>-</v>
      </c>
      <c r="O64" s="33" t="str">
        <f t="shared" si="138"/>
        <v>-</v>
      </c>
      <c r="P64" s="79"/>
      <c r="Q64" s="138">
        <v>0.0</v>
      </c>
      <c r="R64" s="138">
        <v>0.0</v>
      </c>
      <c r="S64" s="138">
        <v>0.0</v>
      </c>
      <c r="T64" s="138">
        <v>0.0</v>
      </c>
      <c r="U64" s="138">
        <v>0.0</v>
      </c>
      <c r="V64" s="138">
        <v>0.0</v>
      </c>
      <c r="W64" s="138">
        <v>0.0</v>
      </c>
      <c r="X64" s="138">
        <v>0.0</v>
      </c>
      <c r="Y64" s="138">
        <v>0.0</v>
      </c>
      <c r="Z64" s="138">
        <v>0.0</v>
      </c>
      <c r="AA64" s="138">
        <v>0.0</v>
      </c>
      <c r="AB64" s="138">
        <v>0.0</v>
      </c>
      <c r="AC64" s="138">
        <v>0.0</v>
      </c>
      <c r="AD64" s="138">
        <v>0.0</v>
      </c>
      <c r="AE64" s="138">
        <v>0.0</v>
      </c>
      <c r="AF64" s="138">
        <v>0.0</v>
      </c>
      <c r="AG64" s="138">
        <v>0.0</v>
      </c>
      <c r="AH64" s="138">
        <v>0.0</v>
      </c>
      <c r="AI64" s="138">
        <v>0.0</v>
      </c>
      <c r="AJ64" s="138">
        <v>0.0</v>
      </c>
      <c r="AK64" s="138">
        <v>0.0</v>
      </c>
      <c r="AL64" s="138">
        <v>0.0</v>
      </c>
      <c r="AM64" s="138">
        <v>0.0</v>
      </c>
      <c r="AN64" s="138">
        <v>0.0</v>
      </c>
      <c r="AO64" s="138">
        <v>0.0</v>
      </c>
      <c r="AP64" s="138">
        <v>0.0</v>
      </c>
      <c r="AQ64" s="138">
        <v>0.0</v>
      </c>
      <c r="AR64" s="138">
        <v>0.0</v>
      </c>
      <c r="AS64" s="138">
        <v>0.0</v>
      </c>
      <c r="AT64" s="138">
        <v>0.0</v>
      </c>
      <c r="AU64" s="138">
        <v>0.0</v>
      </c>
      <c r="AV64" s="138">
        <v>0.0</v>
      </c>
      <c r="AW64" s="138">
        <v>0.0</v>
      </c>
      <c r="AX64" s="138">
        <v>0.0</v>
      </c>
      <c r="AY64" s="138">
        <v>0.0</v>
      </c>
      <c r="AZ64" s="138">
        <v>0.0</v>
      </c>
      <c r="BA64" s="138">
        <v>0.0</v>
      </c>
      <c r="BB64" s="138">
        <v>0.0</v>
      </c>
      <c r="BC64" s="138">
        <v>0.0</v>
      </c>
      <c r="BD64" s="138">
        <v>0.0</v>
      </c>
      <c r="BE64" s="138">
        <v>0.0</v>
      </c>
      <c r="BF64" s="138">
        <v>0.0</v>
      </c>
      <c r="BG64" s="138">
        <v>0.0</v>
      </c>
      <c r="BH64" s="138">
        <v>0.0</v>
      </c>
      <c r="BI64" s="138">
        <v>0.0</v>
      </c>
      <c r="BJ64" s="138">
        <v>0.0</v>
      </c>
      <c r="BK64" s="138">
        <v>0.0</v>
      </c>
      <c r="BL64" s="138">
        <v>0.0</v>
      </c>
      <c r="BM64" s="138">
        <v>0.0</v>
      </c>
      <c r="BN64" s="138">
        <v>0.0</v>
      </c>
      <c r="BO64" s="138">
        <v>0.0</v>
      </c>
      <c r="BP64" s="138">
        <v>0.0</v>
      </c>
      <c r="BQ64" s="138">
        <v>0.0</v>
      </c>
      <c r="BR64" s="138">
        <v>0.0</v>
      </c>
      <c r="BS64" s="138">
        <v>0.0</v>
      </c>
      <c r="BT64" s="138">
        <v>0.0</v>
      </c>
      <c r="BU64" s="138">
        <v>0.0</v>
      </c>
      <c r="BV64" s="138">
        <v>0.0</v>
      </c>
      <c r="BW64" s="138">
        <v>0.0</v>
      </c>
      <c r="BX64" s="138">
        <v>0.0</v>
      </c>
    </row>
    <row r="65" hidden="1" outlineLevel="2">
      <c r="A65" s="101" t="str">
        <f>CONFIG!$D$78</f>
        <v>Taux de charges sociales</v>
      </c>
      <c r="B65" s="10"/>
      <c r="C65" s="96"/>
      <c r="D65" s="110">
        <f>IFERROR(AVERAGEIFS(Q65:AB65,Q63:AB63,"&gt;0"),0)</f>
        <v>0</v>
      </c>
      <c r="E65" s="110">
        <f>IFERROR(AVERAGEIFS(AC65:AN65,AC63:AN63,"&gt;0"),0)</f>
        <v>0</v>
      </c>
      <c r="F65" s="110">
        <f>IFERROR(AVERAGEIFS(AO65:AZ65,AO63:AZ63,"&gt;0"),0)</f>
        <v>0</v>
      </c>
      <c r="G65" s="110">
        <f>IFERROR(AVERAGEIFS(BA65:BL65,BA63:BL63,"&gt;0"),0)</f>
        <v>0</v>
      </c>
      <c r="H65" s="110">
        <f>IFERROR(AVERAGEIFS(BM65:BX65,BM63:BX63,"&gt;0"),0)</f>
        <v>0</v>
      </c>
      <c r="I65" s="79"/>
      <c r="J65" s="33" t="str">
        <f t="shared" si="13"/>
        <v>-</v>
      </c>
      <c r="K65" s="33" t="str">
        <f t="shared" ref="K65:O65" si="139">IFERROR(D65/C65-1,"-")</f>
        <v>-</v>
      </c>
      <c r="L65" s="33" t="str">
        <f t="shared" si="139"/>
        <v>-</v>
      </c>
      <c r="M65" s="33" t="str">
        <f t="shared" si="139"/>
        <v>-</v>
      </c>
      <c r="N65" s="33" t="str">
        <f t="shared" si="139"/>
        <v>-</v>
      </c>
      <c r="O65" s="33" t="str">
        <f t="shared" si="139"/>
        <v>-</v>
      </c>
      <c r="P65" s="79"/>
      <c r="Q65" s="96">
        <f>IFERROR(1+IF(AND(CONFIG!$C$15="Oui",Q$2&lt;=CONFIG!$C$16),VLOOKUP(Q64*12,CONFIG!$B$186:$J$213,9,1),VLOOKUP(Q64*12,CONFIG!$B$186:$J$213,6,1)),1.45)</f>
        <v>1.45</v>
      </c>
      <c r="R65" s="96">
        <f>IFERROR(1+IF(AND(CONFIG!$C$15="Oui",R$2&lt;=CONFIG!$C$16),VLOOKUP(R64*12,CONFIG!$B$186:$J$213,9,1),VLOOKUP(R64*12,CONFIG!$B$186:$J$213,6,1)),1.45)</f>
        <v>1.45</v>
      </c>
      <c r="S65" s="96">
        <f>IFERROR(1+IF(AND(CONFIG!$C$15="Oui",S$2&lt;=CONFIG!$C$16),VLOOKUP(S64*12,CONFIG!$B$186:$J$213,9,1),VLOOKUP(S64*12,CONFIG!$B$186:$J$213,6,1)),1.45)</f>
        <v>1.45</v>
      </c>
      <c r="T65" s="96">
        <f>IFERROR(1+IF(AND(CONFIG!$C$15="Oui",T$2&lt;=CONFIG!$C$16),VLOOKUP(T64*12,CONFIG!$B$186:$J$213,9,1),VLOOKUP(T64*12,CONFIG!$B$186:$J$213,6,1)),1.45)</f>
        <v>1.45</v>
      </c>
      <c r="U65" s="96">
        <f>IFERROR(1+IF(AND(CONFIG!$C$15="Oui",U$2&lt;=CONFIG!$C$16),VLOOKUP(U64*12,CONFIG!$B$186:$J$213,9,1),VLOOKUP(U64*12,CONFIG!$B$186:$J$213,6,1)),1.45)</f>
        <v>1.45</v>
      </c>
      <c r="V65" s="96">
        <f>IFERROR(1+IF(AND(CONFIG!$C$15="Oui",V$2&lt;=CONFIG!$C$16),VLOOKUP(V64*12,CONFIG!$B$186:$J$213,9,1),VLOOKUP(V64*12,CONFIG!$B$186:$J$213,6,1)),1.45)</f>
        <v>1.45</v>
      </c>
      <c r="W65" s="96">
        <f>IFERROR(1+IF(AND(CONFIG!$C$15="Oui",W$2&lt;=CONFIG!$C$16),VLOOKUP(W64*12,CONFIG!$B$186:$J$213,9,1),VLOOKUP(W64*12,CONFIG!$B$186:$J$213,6,1)),1.45)</f>
        <v>1.45</v>
      </c>
      <c r="X65" s="96">
        <f>IFERROR(1+IF(AND(CONFIG!$C$15="Oui",X$2&lt;=CONFIG!$C$16),VLOOKUP(X64*12,CONFIG!$B$186:$J$213,9,1),VLOOKUP(X64*12,CONFIG!$B$186:$J$213,6,1)),1.45)</f>
        <v>1.45</v>
      </c>
      <c r="Y65" s="96">
        <f>IFERROR(1+IF(AND(CONFIG!$C$15="Oui",Y$2&lt;=CONFIG!$C$16),VLOOKUP(Y64*12,CONFIG!$B$186:$J$213,9,1),VLOOKUP(Y64*12,CONFIG!$B$186:$J$213,6,1)),1.45)</f>
        <v>1.45</v>
      </c>
      <c r="Z65" s="96">
        <f>IFERROR(1+IF(AND(CONFIG!$C$15="Oui",Z$2&lt;=CONFIG!$C$16),VLOOKUP(Z64*12,CONFIG!$B$186:$J$213,9,1),VLOOKUP(Z64*12,CONFIG!$B$186:$J$213,6,1)),1.45)</f>
        <v>1.45</v>
      </c>
      <c r="AA65" s="96">
        <f>IFERROR(1+IF(AND(CONFIG!$C$15="Oui",AA$2&lt;=CONFIG!$C$16),VLOOKUP(AA64*12,CONFIG!$B$186:$J$213,9,1),VLOOKUP(AA64*12,CONFIG!$B$186:$J$213,6,1)),1.45)</f>
        <v>1.45</v>
      </c>
      <c r="AB65" s="96">
        <f>IFERROR(1+IF(AND(CONFIG!$C$15="Oui",AB$2&lt;=CONFIG!$C$16),VLOOKUP(AB64*12,CONFIG!$B$186:$J$213,9,1),VLOOKUP(AB64*12,CONFIG!$B$186:$J$213,6,1)),1.45)</f>
        <v>1.45</v>
      </c>
      <c r="AC65" s="96">
        <f>IFERROR(1+IF(AND(CONFIG!$C$15="Oui",AC$2&lt;=CONFIG!$C$16),VLOOKUP(AC64*12,CONFIG!$B$186:$J$213,9,1),VLOOKUP(AC64*12,CONFIG!$B$186:$J$213,6,1)),1.45)</f>
        <v>1.45</v>
      </c>
      <c r="AD65" s="96">
        <f>IFERROR(1+IF(AND(CONFIG!$C$15="Oui",AD$2&lt;=CONFIG!$C$16),VLOOKUP(AD64*12,CONFIG!$B$186:$J$213,9,1),VLOOKUP(AD64*12,CONFIG!$B$186:$J$213,6,1)),1.45)</f>
        <v>1.45</v>
      </c>
      <c r="AE65" s="96">
        <f>IFERROR(1+IF(AND(CONFIG!$C$15="Oui",AE$2&lt;=CONFIG!$C$16),VLOOKUP(AE64*12,CONFIG!$B$186:$J$213,9,1),VLOOKUP(AE64*12,CONFIG!$B$186:$J$213,6,1)),1.45)</f>
        <v>1.45</v>
      </c>
      <c r="AF65" s="96">
        <f>IFERROR(1+IF(AND(CONFIG!$C$15="Oui",AF$2&lt;=CONFIG!$C$16),VLOOKUP(AF64*12,CONFIG!$B$186:$J$213,9,1),VLOOKUP(AF64*12,CONFIG!$B$186:$J$213,6,1)),1.45)</f>
        <v>1.45</v>
      </c>
      <c r="AG65" s="96">
        <f>IFERROR(1+IF(AND(CONFIG!$C$15="Oui",AG$2&lt;=CONFIG!$C$16),VLOOKUP(AG64*12,CONFIG!$B$186:$J$213,9,1),VLOOKUP(AG64*12,CONFIG!$B$186:$J$213,6,1)),1.45)</f>
        <v>1.45</v>
      </c>
      <c r="AH65" s="96">
        <f>IFERROR(1+IF(AND(CONFIG!$C$15="Oui",AH$2&lt;=CONFIG!$C$16),VLOOKUP(AH64*12,CONFIG!$B$186:$J$213,9,1),VLOOKUP(AH64*12,CONFIG!$B$186:$J$213,6,1)),1.45)</f>
        <v>1.45</v>
      </c>
      <c r="AI65" s="96">
        <f>IFERROR(1+IF(AND(CONFIG!$C$15="Oui",AI$2&lt;=CONFIG!$C$16),VLOOKUP(AI64*12,CONFIG!$B$186:$J$213,9,1),VLOOKUP(AI64*12,CONFIG!$B$186:$J$213,6,1)),1.45)</f>
        <v>1.45</v>
      </c>
      <c r="AJ65" s="96">
        <f>IFERROR(1+IF(AND(CONFIG!$C$15="Oui",AJ$2&lt;=CONFIG!$C$16),VLOOKUP(AJ64*12,CONFIG!$B$186:$J$213,9,1),VLOOKUP(AJ64*12,CONFIG!$B$186:$J$213,6,1)),1.45)</f>
        <v>1.45</v>
      </c>
      <c r="AK65" s="96">
        <f>IFERROR(1+IF(AND(CONFIG!$C$15="Oui",AK$2&lt;=CONFIG!$C$16),VLOOKUP(AK64*12,CONFIG!$B$186:$J$213,9,1),VLOOKUP(AK64*12,CONFIG!$B$186:$J$213,6,1)),1.45)</f>
        <v>1.45</v>
      </c>
      <c r="AL65" s="96">
        <f>IFERROR(1+IF(AND(CONFIG!$C$15="Oui",AL$2&lt;=CONFIG!$C$16),VLOOKUP(AL64*12,CONFIG!$B$186:$J$213,9,1),VLOOKUP(AL64*12,CONFIG!$B$186:$J$213,6,1)),1.45)</f>
        <v>1.45</v>
      </c>
      <c r="AM65" s="96">
        <f>IFERROR(1+IF(AND(CONFIG!$C$15="Oui",AM$2&lt;=CONFIG!$C$16),VLOOKUP(AM64*12,CONFIG!$B$186:$J$213,9,1),VLOOKUP(AM64*12,CONFIG!$B$186:$J$213,6,1)),1.45)</f>
        <v>1.45</v>
      </c>
      <c r="AN65" s="96">
        <f>IFERROR(1+IF(AND(CONFIG!$C$15="Oui",AN$2&lt;=CONFIG!$C$16),VLOOKUP(AN64*12,CONFIG!$B$186:$J$213,9,1),VLOOKUP(AN64*12,CONFIG!$B$186:$J$213,6,1)),1.45)</f>
        <v>1.45</v>
      </c>
      <c r="AO65" s="96">
        <f>IFERROR(1+IF(AND(CONFIG!$C$15="Oui",AO$2&lt;=CONFIG!$C$16),VLOOKUP(AO64*12,CONFIG!$B$186:$J$213,9,1),VLOOKUP(AO64*12,CONFIG!$B$186:$J$213,6,1)),1.45)</f>
        <v>1.45</v>
      </c>
      <c r="AP65" s="96">
        <f>IFERROR(1+IF(AND(CONFIG!$C$15="Oui",AP$2&lt;=CONFIG!$C$16),VLOOKUP(AP64*12,CONFIG!$B$186:$J$213,9,1),VLOOKUP(AP64*12,CONFIG!$B$186:$J$213,6,1)),1.45)</f>
        <v>1.45</v>
      </c>
      <c r="AQ65" s="96">
        <f>IFERROR(1+IF(AND(CONFIG!$C$15="Oui",AQ$2&lt;=CONFIG!$C$16),VLOOKUP(AQ64*12,CONFIG!$B$186:$J$213,9,1),VLOOKUP(AQ64*12,CONFIG!$B$186:$J$213,6,1)),1.45)</f>
        <v>1.45</v>
      </c>
      <c r="AR65" s="96">
        <f>IFERROR(1+IF(AND(CONFIG!$C$15="Oui",AR$2&lt;=CONFIG!$C$16),VLOOKUP(AR64*12,CONFIG!$B$186:$J$213,9,1),VLOOKUP(AR64*12,CONFIG!$B$186:$J$213,6,1)),1.45)</f>
        <v>1.45</v>
      </c>
      <c r="AS65" s="96">
        <f>IFERROR(1+IF(AND(CONFIG!$C$15="Oui",AS$2&lt;=CONFIG!$C$16),VLOOKUP(AS64*12,CONFIG!$B$186:$J$213,9,1),VLOOKUP(AS64*12,CONFIG!$B$186:$J$213,6,1)),1.45)</f>
        <v>1.45</v>
      </c>
      <c r="AT65" s="96">
        <f>IFERROR(1+IF(AND(CONFIG!$C$15="Oui",AT$2&lt;=CONFIG!$C$16),VLOOKUP(AT64*12,CONFIG!$B$186:$J$213,9,1),VLOOKUP(AT64*12,CONFIG!$B$186:$J$213,6,1)),1.45)</f>
        <v>1.45</v>
      </c>
      <c r="AU65" s="96">
        <f>IFERROR(1+IF(AND(CONFIG!$C$15="Oui",AU$2&lt;=CONFIG!$C$16),VLOOKUP(AU64*12,CONFIG!$B$186:$J$213,9,1),VLOOKUP(AU64*12,CONFIG!$B$186:$J$213,6,1)),1.45)</f>
        <v>1.45</v>
      </c>
      <c r="AV65" s="96">
        <f>IFERROR(1+IF(AND(CONFIG!$C$15="Oui",AV$2&lt;=CONFIG!$C$16),VLOOKUP(AV64*12,CONFIG!$B$186:$J$213,9,1),VLOOKUP(AV64*12,CONFIG!$B$186:$J$213,6,1)),1.45)</f>
        <v>1.45</v>
      </c>
      <c r="AW65" s="96">
        <f>IFERROR(1+IF(AND(CONFIG!$C$15="Oui",AW$2&lt;=CONFIG!$C$16),VLOOKUP(AW64*12,CONFIG!$B$186:$J$213,9,1),VLOOKUP(AW64*12,CONFIG!$B$186:$J$213,6,1)),1.45)</f>
        <v>1.45</v>
      </c>
      <c r="AX65" s="96">
        <f>IFERROR(1+IF(AND(CONFIG!$C$15="Oui",AX$2&lt;=CONFIG!$C$16),VLOOKUP(AX64*12,CONFIG!$B$186:$J$213,9,1),VLOOKUP(AX64*12,CONFIG!$B$186:$J$213,6,1)),1.45)</f>
        <v>1.45</v>
      </c>
      <c r="AY65" s="96">
        <f>IFERROR(1+IF(AND(CONFIG!$C$15="Oui",AY$2&lt;=CONFIG!$C$16),VLOOKUP(AY64*12,CONFIG!$B$186:$J$213,9,1),VLOOKUP(AY64*12,CONFIG!$B$186:$J$213,6,1)),1.45)</f>
        <v>1.45</v>
      </c>
      <c r="AZ65" s="96">
        <f>IFERROR(1+IF(AND(CONFIG!$C$15="Oui",AZ$2&lt;=CONFIG!$C$16),VLOOKUP(AZ64*12,CONFIG!$B$186:$J$213,9,1),VLOOKUP(AZ64*12,CONFIG!$B$186:$J$213,6,1)),1.45)</f>
        <v>1.45</v>
      </c>
      <c r="BA65" s="96">
        <f>IFERROR(1+IF(AND(CONFIG!$C$15="Oui",BA$2&lt;=CONFIG!$C$16),VLOOKUP(BA64*12,CONFIG!$B$186:$J$213,9,1),VLOOKUP(BA64*12,CONFIG!$B$186:$J$213,6,1)),1.45)</f>
        <v>1.45</v>
      </c>
      <c r="BB65" s="96">
        <f>IFERROR(1+IF(AND(CONFIG!$C$15="Oui",BB$2&lt;=CONFIG!$C$16),VLOOKUP(BB64*12,CONFIG!$B$186:$J$213,9,1),VLOOKUP(BB64*12,CONFIG!$B$186:$J$213,6,1)),1.45)</f>
        <v>1.45</v>
      </c>
      <c r="BC65" s="96">
        <f>IFERROR(1+IF(AND(CONFIG!$C$15="Oui",BC$2&lt;=CONFIG!$C$16),VLOOKUP(BC64*12,CONFIG!$B$186:$J$213,9,1),VLOOKUP(BC64*12,CONFIG!$B$186:$J$213,6,1)),1.45)</f>
        <v>1.45</v>
      </c>
      <c r="BD65" s="96">
        <f>IFERROR(1+IF(AND(CONFIG!$C$15="Oui",BD$2&lt;=CONFIG!$C$16),VLOOKUP(BD64*12,CONFIG!$B$186:$J$213,9,1),VLOOKUP(BD64*12,CONFIG!$B$186:$J$213,6,1)),1.45)</f>
        <v>1.45</v>
      </c>
      <c r="BE65" s="96">
        <f>IFERROR(1+IF(AND(CONFIG!$C$15="Oui",BE$2&lt;=CONFIG!$C$16),VLOOKUP(BE64*12,CONFIG!$B$186:$J$213,9,1),VLOOKUP(BE64*12,CONFIG!$B$186:$J$213,6,1)),1.45)</f>
        <v>1.45</v>
      </c>
      <c r="BF65" s="96">
        <f>IFERROR(1+IF(AND(CONFIG!$C$15="Oui",BF$2&lt;=CONFIG!$C$16),VLOOKUP(BF64*12,CONFIG!$B$186:$J$213,9,1),VLOOKUP(BF64*12,CONFIG!$B$186:$J$213,6,1)),1.45)</f>
        <v>1.45</v>
      </c>
      <c r="BG65" s="96">
        <f>IFERROR(1+IF(AND(CONFIG!$C$15="Oui",BG$2&lt;=CONFIG!$C$16),VLOOKUP(BG64*12,CONFIG!$B$186:$J$213,9,1),VLOOKUP(BG64*12,CONFIG!$B$186:$J$213,6,1)),1.45)</f>
        <v>1.45</v>
      </c>
      <c r="BH65" s="96">
        <f>IFERROR(1+IF(AND(CONFIG!$C$15="Oui",BH$2&lt;=CONFIG!$C$16),VLOOKUP(BH64*12,CONFIG!$B$186:$J$213,9,1),VLOOKUP(BH64*12,CONFIG!$B$186:$J$213,6,1)),1.45)</f>
        <v>1.45</v>
      </c>
      <c r="BI65" s="96">
        <f>IFERROR(1+IF(AND(CONFIG!$C$15="Oui",BI$2&lt;=CONFIG!$C$16),VLOOKUP(BI64*12,CONFIG!$B$186:$J$213,9,1),VLOOKUP(BI64*12,CONFIG!$B$186:$J$213,6,1)),1.45)</f>
        <v>1.45</v>
      </c>
      <c r="BJ65" s="96">
        <f>IFERROR(1+IF(AND(CONFIG!$C$15="Oui",BJ$2&lt;=CONFIG!$C$16),VLOOKUP(BJ64*12,CONFIG!$B$186:$J$213,9,1),VLOOKUP(BJ64*12,CONFIG!$B$186:$J$213,6,1)),1.45)</f>
        <v>1.45</v>
      </c>
      <c r="BK65" s="96">
        <f>IFERROR(1+IF(AND(CONFIG!$C$15="Oui",BK$2&lt;=CONFIG!$C$16),VLOOKUP(BK64*12,CONFIG!$B$186:$J$213,9,1),VLOOKUP(BK64*12,CONFIG!$B$186:$J$213,6,1)),1.45)</f>
        <v>1.45</v>
      </c>
      <c r="BL65" s="96">
        <f>IFERROR(1+IF(AND(CONFIG!$C$15="Oui",BL$2&lt;=CONFIG!$C$16),VLOOKUP(BL64*12,CONFIG!$B$186:$J$213,9,1),VLOOKUP(BL64*12,CONFIG!$B$186:$J$213,6,1)),1.45)</f>
        <v>1.45</v>
      </c>
      <c r="BM65" s="96">
        <f>IFERROR(1+IF(AND(CONFIG!$C$15="Oui",BM$2&lt;=CONFIG!$C$16),VLOOKUP(BM64*12,CONFIG!$B$186:$J$213,9,1),VLOOKUP(BM64*12,CONFIG!$B$186:$J$213,6,1)),1.45)</f>
        <v>1.45</v>
      </c>
      <c r="BN65" s="96">
        <f>IFERROR(1+IF(AND(CONFIG!$C$15="Oui",BN$2&lt;=CONFIG!$C$16),VLOOKUP(BN64*12,CONFIG!$B$186:$J$213,9,1),VLOOKUP(BN64*12,CONFIG!$B$186:$J$213,6,1)),1.45)</f>
        <v>1.45</v>
      </c>
      <c r="BO65" s="96">
        <f>IFERROR(1+IF(AND(CONFIG!$C$15="Oui",BO$2&lt;=CONFIG!$C$16),VLOOKUP(BO64*12,CONFIG!$B$186:$J$213,9,1),VLOOKUP(BO64*12,CONFIG!$B$186:$J$213,6,1)),1.45)</f>
        <v>1.45</v>
      </c>
      <c r="BP65" s="96">
        <f>IFERROR(1+IF(AND(CONFIG!$C$15="Oui",BP$2&lt;=CONFIG!$C$16),VLOOKUP(BP64*12,CONFIG!$B$186:$J$213,9,1),VLOOKUP(BP64*12,CONFIG!$B$186:$J$213,6,1)),1.45)</f>
        <v>1.45</v>
      </c>
      <c r="BQ65" s="96">
        <f>IFERROR(1+IF(AND(CONFIG!$C$15="Oui",BQ$2&lt;=CONFIG!$C$16),VLOOKUP(BQ64*12,CONFIG!$B$186:$J$213,9,1),VLOOKUP(BQ64*12,CONFIG!$B$186:$J$213,6,1)),1.45)</f>
        <v>1.45</v>
      </c>
      <c r="BR65" s="96">
        <f>IFERROR(1+IF(AND(CONFIG!$C$15="Oui",BR$2&lt;=CONFIG!$C$16),VLOOKUP(BR64*12,CONFIG!$B$186:$J$213,9,1),VLOOKUP(BR64*12,CONFIG!$B$186:$J$213,6,1)),1.45)</f>
        <v>1.45</v>
      </c>
      <c r="BS65" s="96">
        <f>IFERROR(1+IF(AND(CONFIG!$C$15="Oui",BS$2&lt;=CONFIG!$C$16),VLOOKUP(BS64*12,CONFIG!$B$186:$J$213,9,1),VLOOKUP(BS64*12,CONFIG!$B$186:$J$213,6,1)),1.45)</f>
        <v>1.45</v>
      </c>
      <c r="BT65" s="96">
        <f>IFERROR(1+IF(AND(CONFIG!$C$15="Oui",BT$2&lt;=CONFIG!$C$16),VLOOKUP(BT64*12,CONFIG!$B$186:$J$213,9,1),VLOOKUP(BT64*12,CONFIG!$B$186:$J$213,6,1)),1.45)</f>
        <v>1.45</v>
      </c>
      <c r="BU65" s="96">
        <f>IFERROR(1+IF(AND(CONFIG!$C$15="Oui",BU$2&lt;=CONFIG!$C$16),VLOOKUP(BU64*12,CONFIG!$B$186:$J$213,9,1),VLOOKUP(BU64*12,CONFIG!$B$186:$J$213,6,1)),1.45)</f>
        <v>1.45</v>
      </c>
      <c r="BV65" s="96">
        <f>IFERROR(1+IF(AND(CONFIG!$C$15="Oui",BV$2&lt;=CONFIG!$C$16),VLOOKUP(BV64*12,CONFIG!$B$186:$J$213,9,1),VLOOKUP(BV64*12,CONFIG!$B$186:$J$213,6,1)),1.45)</f>
        <v>1.45</v>
      </c>
      <c r="BW65" s="96">
        <f>IFERROR(1+IF(AND(CONFIG!$C$15="Oui",BW$2&lt;=CONFIG!$C$16),VLOOKUP(BW64*12,CONFIG!$B$186:$J$213,9,1),VLOOKUP(BW64*12,CONFIG!$B$186:$J$213,6,1)),1.45)</f>
        <v>1.45</v>
      </c>
      <c r="BX65" s="96">
        <f>IFERROR(1+IF(AND(CONFIG!$C$15="Oui",BX$2&lt;=CONFIG!$C$16),VLOOKUP(BX64*12,CONFIG!$B$186:$J$213,9,1),VLOOKUP(BX64*12,CONFIG!$B$186:$J$213,6,1)),1.45)</f>
        <v>1.45</v>
      </c>
    </row>
    <row r="66" hidden="1" outlineLevel="1" collapsed="1">
      <c r="A66" s="136" t="s">
        <v>339</v>
      </c>
      <c r="B66" s="23"/>
      <c r="C66" s="10"/>
      <c r="D66" s="10">
        <f>SUM(Q66:AB66)</f>
        <v>0</v>
      </c>
      <c r="E66" s="10">
        <f>SUM(AC66:AN66)</f>
        <v>0</v>
      </c>
      <c r="F66" s="10">
        <f>SUM(AO66:AZ66)</f>
        <v>0</v>
      </c>
      <c r="G66" s="10">
        <f>SUM(BA66:BL66)</f>
        <v>0</v>
      </c>
      <c r="H66" s="10">
        <f>SUM(BM66:BX66)</f>
        <v>0</v>
      </c>
      <c r="I66" s="79"/>
      <c r="J66" s="33" t="str">
        <f t="shared" si="13"/>
        <v>-</v>
      </c>
      <c r="K66" s="33" t="str">
        <f t="shared" ref="K66:O66" si="140">IFERROR(D66/C66-1,"-")</f>
        <v>-</v>
      </c>
      <c r="L66" s="33" t="str">
        <f t="shared" si="140"/>
        <v>-</v>
      </c>
      <c r="M66" s="33" t="str">
        <f t="shared" si="140"/>
        <v>-</v>
      </c>
      <c r="N66" s="33" t="str">
        <f t="shared" si="140"/>
        <v>-</v>
      </c>
      <c r="O66" s="33" t="str">
        <f t="shared" si="140"/>
        <v>-</v>
      </c>
      <c r="P66" s="79"/>
      <c r="Q66" s="120">
        <f t="shared" ref="Q66:BX66" si="141">Q67*Q68*Q69</f>
        <v>0</v>
      </c>
      <c r="R66" s="120">
        <f t="shared" si="141"/>
        <v>0</v>
      </c>
      <c r="S66" s="120">
        <f t="shared" si="141"/>
        <v>0</v>
      </c>
      <c r="T66" s="120">
        <f t="shared" si="141"/>
        <v>0</v>
      </c>
      <c r="U66" s="120">
        <f t="shared" si="141"/>
        <v>0</v>
      </c>
      <c r="V66" s="120">
        <f t="shared" si="141"/>
        <v>0</v>
      </c>
      <c r="W66" s="120">
        <f t="shared" si="141"/>
        <v>0</v>
      </c>
      <c r="X66" s="120">
        <f t="shared" si="141"/>
        <v>0</v>
      </c>
      <c r="Y66" s="120">
        <f t="shared" si="141"/>
        <v>0</v>
      </c>
      <c r="Z66" s="120">
        <f t="shared" si="141"/>
        <v>0</v>
      </c>
      <c r="AA66" s="120">
        <f t="shared" si="141"/>
        <v>0</v>
      </c>
      <c r="AB66" s="120">
        <f t="shared" si="141"/>
        <v>0</v>
      </c>
      <c r="AC66" s="120">
        <f t="shared" si="141"/>
        <v>0</v>
      </c>
      <c r="AD66" s="120">
        <f t="shared" si="141"/>
        <v>0</v>
      </c>
      <c r="AE66" s="120">
        <f t="shared" si="141"/>
        <v>0</v>
      </c>
      <c r="AF66" s="120">
        <f t="shared" si="141"/>
        <v>0</v>
      </c>
      <c r="AG66" s="120">
        <f t="shared" si="141"/>
        <v>0</v>
      </c>
      <c r="AH66" s="120">
        <f t="shared" si="141"/>
        <v>0</v>
      </c>
      <c r="AI66" s="120">
        <f t="shared" si="141"/>
        <v>0</v>
      </c>
      <c r="AJ66" s="120">
        <f t="shared" si="141"/>
        <v>0</v>
      </c>
      <c r="AK66" s="120">
        <f t="shared" si="141"/>
        <v>0</v>
      </c>
      <c r="AL66" s="120">
        <f t="shared" si="141"/>
        <v>0</v>
      </c>
      <c r="AM66" s="120">
        <f t="shared" si="141"/>
        <v>0</v>
      </c>
      <c r="AN66" s="120">
        <f t="shared" si="141"/>
        <v>0</v>
      </c>
      <c r="AO66" s="120">
        <f t="shared" si="141"/>
        <v>0</v>
      </c>
      <c r="AP66" s="120">
        <f t="shared" si="141"/>
        <v>0</v>
      </c>
      <c r="AQ66" s="120">
        <f t="shared" si="141"/>
        <v>0</v>
      </c>
      <c r="AR66" s="120">
        <f t="shared" si="141"/>
        <v>0</v>
      </c>
      <c r="AS66" s="120">
        <f t="shared" si="141"/>
        <v>0</v>
      </c>
      <c r="AT66" s="120">
        <f t="shared" si="141"/>
        <v>0</v>
      </c>
      <c r="AU66" s="120">
        <f t="shared" si="141"/>
        <v>0</v>
      </c>
      <c r="AV66" s="120">
        <f t="shared" si="141"/>
        <v>0</v>
      </c>
      <c r="AW66" s="120">
        <f t="shared" si="141"/>
        <v>0</v>
      </c>
      <c r="AX66" s="120">
        <f t="shared" si="141"/>
        <v>0</v>
      </c>
      <c r="AY66" s="120">
        <f t="shared" si="141"/>
        <v>0</v>
      </c>
      <c r="AZ66" s="120">
        <f t="shared" si="141"/>
        <v>0</v>
      </c>
      <c r="BA66" s="120">
        <f t="shared" si="141"/>
        <v>0</v>
      </c>
      <c r="BB66" s="120">
        <f t="shared" si="141"/>
        <v>0</v>
      </c>
      <c r="BC66" s="120">
        <f t="shared" si="141"/>
        <v>0</v>
      </c>
      <c r="BD66" s="120">
        <f t="shared" si="141"/>
        <v>0</v>
      </c>
      <c r="BE66" s="120">
        <f t="shared" si="141"/>
        <v>0</v>
      </c>
      <c r="BF66" s="120">
        <f t="shared" si="141"/>
        <v>0</v>
      </c>
      <c r="BG66" s="120">
        <f t="shared" si="141"/>
        <v>0</v>
      </c>
      <c r="BH66" s="120">
        <f t="shared" si="141"/>
        <v>0</v>
      </c>
      <c r="BI66" s="120">
        <f t="shared" si="141"/>
        <v>0</v>
      </c>
      <c r="BJ66" s="120">
        <f t="shared" si="141"/>
        <v>0</v>
      </c>
      <c r="BK66" s="120">
        <f t="shared" si="141"/>
        <v>0</v>
      </c>
      <c r="BL66" s="120">
        <f t="shared" si="141"/>
        <v>0</v>
      </c>
      <c r="BM66" s="120">
        <f t="shared" si="141"/>
        <v>0</v>
      </c>
      <c r="BN66" s="120">
        <f t="shared" si="141"/>
        <v>0</v>
      </c>
      <c r="BO66" s="120">
        <f t="shared" si="141"/>
        <v>0</v>
      </c>
      <c r="BP66" s="120">
        <f t="shared" si="141"/>
        <v>0</v>
      </c>
      <c r="BQ66" s="120">
        <f t="shared" si="141"/>
        <v>0</v>
      </c>
      <c r="BR66" s="120">
        <f t="shared" si="141"/>
        <v>0</v>
      </c>
      <c r="BS66" s="120">
        <f t="shared" si="141"/>
        <v>0</v>
      </c>
      <c r="BT66" s="120">
        <f t="shared" si="141"/>
        <v>0</v>
      </c>
      <c r="BU66" s="120">
        <f t="shared" si="141"/>
        <v>0</v>
      </c>
      <c r="BV66" s="120">
        <f t="shared" si="141"/>
        <v>0</v>
      </c>
      <c r="BW66" s="120">
        <f t="shared" si="141"/>
        <v>0</v>
      </c>
      <c r="BX66" s="120">
        <f t="shared" si="141"/>
        <v>0</v>
      </c>
    </row>
    <row r="67" hidden="1" outlineLevel="2">
      <c r="A67" s="101" t="str">
        <f>CONFIG!$D$76</f>
        <v>Nombre de salariés</v>
      </c>
      <c r="B67" s="10"/>
      <c r="C67" s="137"/>
      <c r="D67" s="137">
        <f>IFERROR(AVERAGEIFS(Q67:AB67,Q68:AB68,"&gt;0"),0)</f>
        <v>0</v>
      </c>
      <c r="E67" s="137">
        <f>IFERROR(AVERAGEIFS(AC67:AN67,AC68:AN68,"&gt;0"),0)</f>
        <v>0</v>
      </c>
      <c r="F67" s="137">
        <f>IFERROR(AVERAGEIFS(AO67:AZ67,AO68:AZ68,"&gt;0"),0)</f>
        <v>0</v>
      </c>
      <c r="G67" s="137">
        <f>IFERROR(AVERAGEIFS(BA67:BL67,BA68:BL68,"&gt;0"),0)</f>
        <v>0</v>
      </c>
      <c r="H67" s="137">
        <f>IFERROR(AVERAGEIFS(BM67:BX67,BM68:BX68,"&gt;0"),0)</f>
        <v>0</v>
      </c>
      <c r="I67" s="79"/>
      <c r="J67" s="33" t="str">
        <f t="shared" si="13"/>
        <v>-</v>
      </c>
      <c r="K67" s="33" t="str">
        <f t="shared" ref="K67:O67" si="142">IFERROR(D67/C67-1,"-")</f>
        <v>-</v>
      </c>
      <c r="L67" s="33" t="str">
        <f t="shared" si="142"/>
        <v>-</v>
      </c>
      <c r="M67" s="33" t="str">
        <f t="shared" si="142"/>
        <v>-</v>
      </c>
      <c r="N67" s="33" t="str">
        <f t="shared" si="142"/>
        <v>-</v>
      </c>
      <c r="O67" s="33" t="str">
        <f t="shared" si="142"/>
        <v>-</v>
      </c>
      <c r="P67" s="79"/>
      <c r="Q67" s="138">
        <v>0.0</v>
      </c>
      <c r="R67" s="138">
        <v>0.0</v>
      </c>
      <c r="S67" s="138">
        <v>0.0</v>
      </c>
      <c r="T67" s="138">
        <v>0.0</v>
      </c>
      <c r="U67" s="138">
        <v>0.0</v>
      </c>
      <c r="V67" s="138">
        <v>0.0</v>
      </c>
      <c r="W67" s="138">
        <v>0.0</v>
      </c>
      <c r="X67" s="138">
        <v>0.0</v>
      </c>
      <c r="Y67" s="138">
        <v>0.0</v>
      </c>
      <c r="Z67" s="138">
        <v>0.0</v>
      </c>
      <c r="AA67" s="138">
        <v>0.0</v>
      </c>
      <c r="AB67" s="138">
        <v>0.0</v>
      </c>
      <c r="AC67" s="138">
        <v>0.0</v>
      </c>
      <c r="AD67" s="138">
        <v>0.0</v>
      </c>
      <c r="AE67" s="138">
        <v>0.0</v>
      </c>
      <c r="AF67" s="138">
        <v>0.0</v>
      </c>
      <c r="AG67" s="138">
        <v>0.0</v>
      </c>
      <c r="AH67" s="138">
        <v>0.0</v>
      </c>
      <c r="AI67" s="138">
        <v>0.0</v>
      </c>
      <c r="AJ67" s="138">
        <v>0.0</v>
      </c>
      <c r="AK67" s="138">
        <v>0.0</v>
      </c>
      <c r="AL67" s="138">
        <v>0.0</v>
      </c>
      <c r="AM67" s="138">
        <v>0.0</v>
      </c>
      <c r="AN67" s="138">
        <v>0.0</v>
      </c>
      <c r="AO67" s="138">
        <v>0.0</v>
      </c>
      <c r="AP67" s="138">
        <v>0.0</v>
      </c>
      <c r="AQ67" s="138">
        <v>0.0</v>
      </c>
      <c r="AR67" s="138">
        <v>0.0</v>
      </c>
      <c r="AS67" s="138">
        <v>0.0</v>
      </c>
      <c r="AT67" s="138">
        <v>0.0</v>
      </c>
      <c r="AU67" s="138">
        <v>0.0</v>
      </c>
      <c r="AV67" s="138">
        <v>0.0</v>
      </c>
      <c r="AW67" s="138">
        <v>0.0</v>
      </c>
      <c r="AX67" s="138">
        <v>0.0</v>
      </c>
      <c r="AY67" s="138">
        <v>0.0</v>
      </c>
      <c r="AZ67" s="138">
        <v>0.0</v>
      </c>
      <c r="BA67" s="138">
        <v>0.0</v>
      </c>
      <c r="BB67" s="138">
        <v>0.0</v>
      </c>
      <c r="BC67" s="138">
        <v>0.0</v>
      </c>
      <c r="BD67" s="138">
        <v>0.0</v>
      </c>
      <c r="BE67" s="138">
        <v>0.0</v>
      </c>
      <c r="BF67" s="138">
        <v>0.0</v>
      </c>
      <c r="BG67" s="138">
        <v>0.0</v>
      </c>
      <c r="BH67" s="138">
        <v>0.0</v>
      </c>
      <c r="BI67" s="138">
        <v>0.0</v>
      </c>
      <c r="BJ67" s="138">
        <v>0.0</v>
      </c>
      <c r="BK67" s="138">
        <v>0.0</v>
      </c>
      <c r="BL67" s="138">
        <v>0.0</v>
      </c>
      <c r="BM67" s="138">
        <v>0.0</v>
      </c>
      <c r="BN67" s="138">
        <v>0.0</v>
      </c>
      <c r="BO67" s="138">
        <v>0.0</v>
      </c>
      <c r="BP67" s="138">
        <v>0.0</v>
      </c>
      <c r="BQ67" s="138">
        <v>0.0</v>
      </c>
      <c r="BR67" s="138">
        <v>0.0</v>
      </c>
      <c r="BS67" s="138">
        <v>0.0</v>
      </c>
      <c r="BT67" s="138">
        <v>0.0</v>
      </c>
      <c r="BU67" s="138">
        <v>0.0</v>
      </c>
      <c r="BV67" s="138">
        <v>0.0</v>
      </c>
      <c r="BW67" s="138">
        <v>0.0</v>
      </c>
      <c r="BX67" s="138">
        <v>0.0</v>
      </c>
    </row>
    <row r="68" hidden="1" outlineLevel="2">
      <c r="A68" s="101" t="str">
        <f>CONFIG!$D$77</f>
        <v>Salaire Brut</v>
      </c>
      <c r="B68" s="10"/>
      <c r="C68" s="23"/>
      <c r="D68" s="10">
        <f>SUM(Q68:AB68)</f>
        <v>0</v>
      </c>
      <c r="E68" s="10">
        <f>SUM(AC68:AN68)</f>
        <v>0</v>
      </c>
      <c r="F68" s="10">
        <f>SUM(AO68:AZ68)</f>
        <v>0</v>
      </c>
      <c r="G68" s="10">
        <f>SUM(BA68:BL68)</f>
        <v>0</v>
      </c>
      <c r="H68" s="10">
        <f>SUM(BM68:BX68)</f>
        <v>0</v>
      </c>
      <c r="I68" s="79"/>
      <c r="J68" s="33" t="str">
        <f t="shared" si="13"/>
        <v>-</v>
      </c>
      <c r="K68" s="33" t="str">
        <f t="shared" ref="K68:O68" si="143">IFERROR(D68/C68-1,"-")</f>
        <v>-</v>
      </c>
      <c r="L68" s="33" t="str">
        <f t="shared" si="143"/>
        <v>-</v>
      </c>
      <c r="M68" s="33" t="str">
        <f t="shared" si="143"/>
        <v>-</v>
      </c>
      <c r="N68" s="33" t="str">
        <f t="shared" si="143"/>
        <v>-</v>
      </c>
      <c r="O68" s="33" t="str">
        <f t="shared" si="143"/>
        <v>-</v>
      </c>
      <c r="P68" s="79"/>
      <c r="Q68" s="138">
        <v>0.0</v>
      </c>
      <c r="R68" s="138">
        <v>0.0</v>
      </c>
      <c r="S68" s="138">
        <v>0.0</v>
      </c>
      <c r="T68" s="138">
        <v>0.0</v>
      </c>
      <c r="U68" s="138">
        <v>0.0</v>
      </c>
      <c r="V68" s="138">
        <v>0.0</v>
      </c>
      <c r="W68" s="138">
        <v>0.0</v>
      </c>
      <c r="X68" s="138">
        <v>0.0</v>
      </c>
      <c r="Y68" s="138">
        <v>0.0</v>
      </c>
      <c r="Z68" s="138">
        <v>0.0</v>
      </c>
      <c r="AA68" s="138">
        <v>0.0</v>
      </c>
      <c r="AB68" s="138">
        <v>0.0</v>
      </c>
      <c r="AC68" s="138">
        <v>0.0</v>
      </c>
      <c r="AD68" s="138">
        <v>0.0</v>
      </c>
      <c r="AE68" s="138">
        <v>0.0</v>
      </c>
      <c r="AF68" s="138">
        <v>0.0</v>
      </c>
      <c r="AG68" s="138">
        <v>0.0</v>
      </c>
      <c r="AH68" s="138">
        <v>0.0</v>
      </c>
      <c r="AI68" s="138">
        <v>0.0</v>
      </c>
      <c r="AJ68" s="138">
        <v>0.0</v>
      </c>
      <c r="AK68" s="138">
        <v>0.0</v>
      </c>
      <c r="AL68" s="138">
        <v>0.0</v>
      </c>
      <c r="AM68" s="138">
        <v>0.0</v>
      </c>
      <c r="AN68" s="138">
        <v>0.0</v>
      </c>
      <c r="AO68" s="138">
        <v>0.0</v>
      </c>
      <c r="AP68" s="138">
        <v>0.0</v>
      </c>
      <c r="AQ68" s="138">
        <v>0.0</v>
      </c>
      <c r="AR68" s="138">
        <v>0.0</v>
      </c>
      <c r="AS68" s="138">
        <v>0.0</v>
      </c>
      <c r="AT68" s="138">
        <v>0.0</v>
      </c>
      <c r="AU68" s="138">
        <v>0.0</v>
      </c>
      <c r="AV68" s="138">
        <v>0.0</v>
      </c>
      <c r="AW68" s="138">
        <v>0.0</v>
      </c>
      <c r="AX68" s="138">
        <v>0.0</v>
      </c>
      <c r="AY68" s="138">
        <v>0.0</v>
      </c>
      <c r="AZ68" s="138">
        <v>0.0</v>
      </c>
      <c r="BA68" s="138">
        <v>0.0</v>
      </c>
      <c r="BB68" s="138">
        <v>0.0</v>
      </c>
      <c r="BC68" s="138">
        <v>0.0</v>
      </c>
      <c r="BD68" s="138">
        <v>0.0</v>
      </c>
      <c r="BE68" s="138">
        <v>0.0</v>
      </c>
      <c r="BF68" s="138">
        <v>0.0</v>
      </c>
      <c r="BG68" s="138">
        <v>0.0</v>
      </c>
      <c r="BH68" s="138">
        <v>0.0</v>
      </c>
      <c r="BI68" s="138">
        <v>0.0</v>
      </c>
      <c r="BJ68" s="138">
        <v>0.0</v>
      </c>
      <c r="BK68" s="138">
        <v>0.0</v>
      </c>
      <c r="BL68" s="138">
        <v>0.0</v>
      </c>
      <c r="BM68" s="138">
        <v>0.0</v>
      </c>
      <c r="BN68" s="138">
        <v>0.0</v>
      </c>
      <c r="BO68" s="138">
        <v>0.0</v>
      </c>
      <c r="BP68" s="138">
        <v>0.0</v>
      </c>
      <c r="BQ68" s="138">
        <v>0.0</v>
      </c>
      <c r="BR68" s="138">
        <v>0.0</v>
      </c>
      <c r="BS68" s="138">
        <v>0.0</v>
      </c>
      <c r="BT68" s="138">
        <v>0.0</v>
      </c>
      <c r="BU68" s="138">
        <v>0.0</v>
      </c>
      <c r="BV68" s="138">
        <v>0.0</v>
      </c>
      <c r="BW68" s="138">
        <v>0.0</v>
      </c>
      <c r="BX68" s="138">
        <v>0.0</v>
      </c>
    </row>
    <row r="69" hidden="1" outlineLevel="2">
      <c r="A69" s="101" t="str">
        <f>CONFIG!$D$78</f>
        <v>Taux de charges sociales</v>
      </c>
      <c r="B69" s="10"/>
      <c r="C69" s="96"/>
      <c r="D69" s="110">
        <f>IFERROR(AVERAGEIFS(Q69:AB69,Q67:AB67,"&gt;0"),0)</f>
        <v>0</v>
      </c>
      <c r="E69" s="110">
        <f>IFERROR(AVERAGEIFS(AC69:AN69,AC67:AN67,"&gt;0"),0)</f>
        <v>0</v>
      </c>
      <c r="F69" s="110">
        <f>IFERROR(AVERAGEIFS(AO69:AZ69,AO67:AZ67,"&gt;0"),0)</f>
        <v>0</v>
      </c>
      <c r="G69" s="110">
        <f>IFERROR(AVERAGEIFS(BA69:BL69,BA67:BL67,"&gt;0"),0)</f>
        <v>0</v>
      </c>
      <c r="H69" s="110">
        <f>IFERROR(AVERAGEIFS(BM69:BX69,BM67:BX67,"&gt;0"),0)</f>
        <v>0</v>
      </c>
      <c r="I69" s="79"/>
      <c r="J69" s="33" t="str">
        <f t="shared" si="13"/>
        <v>-</v>
      </c>
      <c r="K69" s="33" t="str">
        <f t="shared" ref="K69:O69" si="144">IFERROR(D69/C69-1,"-")</f>
        <v>-</v>
      </c>
      <c r="L69" s="33" t="str">
        <f t="shared" si="144"/>
        <v>-</v>
      </c>
      <c r="M69" s="33" t="str">
        <f t="shared" si="144"/>
        <v>-</v>
      </c>
      <c r="N69" s="33" t="str">
        <f t="shared" si="144"/>
        <v>-</v>
      </c>
      <c r="O69" s="33" t="str">
        <f t="shared" si="144"/>
        <v>-</v>
      </c>
      <c r="P69" s="79"/>
      <c r="Q69" s="96">
        <f>IFERROR(1+IF(AND(CONFIG!$C$15="Oui",Q$2&lt;=CONFIG!$C$16),VLOOKUP(Q68*12,CONFIG!$B$186:$J$213,9,1),VLOOKUP(Q68*12,CONFIG!$B$186:$J$213,6,1)),1.45)</f>
        <v>1.45</v>
      </c>
      <c r="R69" s="96">
        <f>IFERROR(1+IF(AND(CONFIG!$C$15="Oui",R$2&lt;=CONFIG!$C$16),VLOOKUP(R68*12,CONFIG!$B$186:$J$213,9,1),VLOOKUP(R68*12,CONFIG!$B$186:$J$213,6,1)),1.45)</f>
        <v>1.45</v>
      </c>
      <c r="S69" s="96">
        <f>IFERROR(1+IF(AND(CONFIG!$C$15="Oui",S$2&lt;=CONFIG!$C$16),VLOOKUP(S68*12,CONFIG!$B$186:$J$213,9,1),VLOOKUP(S68*12,CONFIG!$B$186:$J$213,6,1)),1.45)</f>
        <v>1.45</v>
      </c>
      <c r="T69" s="96">
        <f>IFERROR(1+IF(AND(CONFIG!$C$15="Oui",T$2&lt;=CONFIG!$C$16),VLOOKUP(T68*12,CONFIG!$B$186:$J$213,9,1),VLOOKUP(T68*12,CONFIG!$B$186:$J$213,6,1)),1.45)</f>
        <v>1.45</v>
      </c>
      <c r="U69" s="96">
        <f>IFERROR(1+IF(AND(CONFIG!$C$15="Oui",U$2&lt;=CONFIG!$C$16),VLOOKUP(U68*12,CONFIG!$B$186:$J$213,9,1),VLOOKUP(U68*12,CONFIG!$B$186:$J$213,6,1)),1.45)</f>
        <v>1.45</v>
      </c>
      <c r="V69" s="96">
        <f>IFERROR(1+IF(AND(CONFIG!$C$15="Oui",V$2&lt;=CONFIG!$C$16),VLOOKUP(V68*12,CONFIG!$B$186:$J$213,9,1),VLOOKUP(V68*12,CONFIG!$B$186:$J$213,6,1)),1.45)</f>
        <v>1.45</v>
      </c>
      <c r="W69" s="96">
        <f>IFERROR(1+IF(AND(CONFIG!$C$15="Oui",W$2&lt;=CONFIG!$C$16),VLOOKUP(W68*12,CONFIG!$B$186:$J$213,9,1),VLOOKUP(W68*12,CONFIG!$B$186:$J$213,6,1)),1.45)</f>
        <v>1.45</v>
      </c>
      <c r="X69" s="96">
        <f>IFERROR(1+IF(AND(CONFIG!$C$15="Oui",X$2&lt;=CONFIG!$C$16),VLOOKUP(X68*12,CONFIG!$B$186:$J$213,9,1),VLOOKUP(X68*12,CONFIG!$B$186:$J$213,6,1)),1.45)</f>
        <v>1.45</v>
      </c>
      <c r="Y69" s="96">
        <f>IFERROR(1+IF(AND(CONFIG!$C$15="Oui",Y$2&lt;=CONFIG!$C$16),VLOOKUP(Y68*12,CONFIG!$B$186:$J$213,9,1),VLOOKUP(Y68*12,CONFIG!$B$186:$J$213,6,1)),1.45)</f>
        <v>1.45</v>
      </c>
      <c r="Z69" s="96">
        <f>IFERROR(1+IF(AND(CONFIG!$C$15="Oui",Z$2&lt;=CONFIG!$C$16),VLOOKUP(Z68*12,CONFIG!$B$186:$J$213,9,1),VLOOKUP(Z68*12,CONFIG!$B$186:$J$213,6,1)),1.45)</f>
        <v>1.45</v>
      </c>
      <c r="AA69" s="96">
        <f>IFERROR(1+IF(AND(CONFIG!$C$15="Oui",AA$2&lt;=CONFIG!$C$16),VLOOKUP(AA68*12,CONFIG!$B$186:$J$213,9,1),VLOOKUP(AA68*12,CONFIG!$B$186:$J$213,6,1)),1.45)</f>
        <v>1.45</v>
      </c>
      <c r="AB69" s="96">
        <f>IFERROR(1+IF(AND(CONFIG!$C$15="Oui",AB$2&lt;=CONFIG!$C$16),VLOOKUP(AB68*12,CONFIG!$B$186:$J$213,9,1),VLOOKUP(AB68*12,CONFIG!$B$186:$J$213,6,1)),1.45)</f>
        <v>1.45</v>
      </c>
      <c r="AC69" s="96">
        <f>IFERROR(1+IF(AND(CONFIG!$C$15="Oui",AC$2&lt;=CONFIG!$C$16),VLOOKUP(AC68*12,CONFIG!$B$186:$J$213,9,1),VLOOKUP(AC68*12,CONFIG!$B$186:$J$213,6,1)),1.45)</f>
        <v>1.45</v>
      </c>
      <c r="AD69" s="96">
        <f>IFERROR(1+IF(AND(CONFIG!$C$15="Oui",AD$2&lt;=CONFIG!$C$16),VLOOKUP(AD68*12,CONFIG!$B$186:$J$213,9,1),VLOOKUP(AD68*12,CONFIG!$B$186:$J$213,6,1)),1.45)</f>
        <v>1.45</v>
      </c>
      <c r="AE69" s="96">
        <f>IFERROR(1+IF(AND(CONFIG!$C$15="Oui",AE$2&lt;=CONFIG!$C$16),VLOOKUP(AE68*12,CONFIG!$B$186:$J$213,9,1),VLOOKUP(AE68*12,CONFIG!$B$186:$J$213,6,1)),1.45)</f>
        <v>1.45</v>
      </c>
      <c r="AF69" s="96">
        <f>IFERROR(1+IF(AND(CONFIG!$C$15="Oui",AF$2&lt;=CONFIG!$C$16),VLOOKUP(AF68*12,CONFIG!$B$186:$J$213,9,1),VLOOKUP(AF68*12,CONFIG!$B$186:$J$213,6,1)),1.45)</f>
        <v>1.45</v>
      </c>
      <c r="AG69" s="96">
        <f>IFERROR(1+IF(AND(CONFIG!$C$15="Oui",AG$2&lt;=CONFIG!$C$16),VLOOKUP(AG68*12,CONFIG!$B$186:$J$213,9,1),VLOOKUP(AG68*12,CONFIG!$B$186:$J$213,6,1)),1.45)</f>
        <v>1.45</v>
      </c>
      <c r="AH69" s="96">
        <f>IFERROR(1+IF(AND(CONFIG!$C$15="Oui",AH$2&lt;=CONFIG!$C$16),VLOOKUP(AH68*12,CONFIG!$B$186:$J$213,9,1),VLOOKUP(AH68*12,CONFIG!$B$186:$J$213,6,1)),1.45)</f>
        <v>1.45</v>
      </c>
      <c r="AI69" s="96">
        <f>IFERROR(1+IF(AND(CONFIG!$C$15="Oui",AI$2&lt;=CONFIG!$C$16),VLOOKUP(AI68*12,CONFIG!$B$186:$J$213,9,1),VLOOKUP(AI68*12,CONFIG!$B$186:$J$213,6,1)),1.45)</f>
        <v>1.45</v>
      </c>
      <c r="AJ69" s="96">
        <f>IFERROR(1+IF(AND(CONFIG!$C$15="Oui",AJ$2&lt;=CONFIG!$C$16),VLOOKUP(AJ68*12,CONFIG!$B$186:$J$213,9,1),VLOOKUP(AJ68*12,CONFIG!$B$186:$J$213,6,1)),1.45)</f>
        <v>1.45</v>
      </c>
      <c r="AK69" s="96">
        <f>IFERROR(1+IF(AND(CONFIG!$C$15="Oui",AK$2&lt;=CONFIG!$C$16),VLOOKUP(AK68*12,CONFIG!$B$186:$J$213,9,1),VLOOKUP(AK68*12,CONFIG!$B$186:$J$213,6,1)),1.45)</f>
        <v>1.45</v>
      </c>
      <c r="AL69" s="96">
        <f>IFERROR(1+IF(AND(CONFIG!$C$15="Oui",AL$2&lt;=CONFIG!$C$16),VLOOKUP(AL68*12,CONFIG!$B$186:$J$213,9,1),VLOOKUP(AL68*12,CONFIG!$B$186:$J$213,6,1)),1.45)</f>
        <v>1.45</v>
      </c>
      <c r="AM69" s="96">
        <f>IFERROR(1+IF(AND(CONFIG!$C$15="Oui",AM$2&lt;=CONFIG!$C$16),VLOOKUP(AM68*12,CONFIG!$B$186:$J$213,9,1),VLOOKUP(AM68*12,CONFIG!$B$186:$J$213,6,1)),1.45)</f>
        <v>1.45</v>
      </c>
      <c r="AN69" s="96">
        <f>IFERROR(1+IF(AND(CONFIG!$C$15="Oui",AN$2&lt;=CONFIG!$C$16),VLOOKUP(AN68*12,CONFIG!$B$186:$J$213,9,1),VLOOKUP(AN68*12,CONFIG!$B$186:$J$213,6,1)),1.45)</f>
        <v>1.45</v>
      </c>
      <c r="AO69" s="96">
        <f>IFERROR(1+IF(AND(CONFIG!$C$15="Oui",AO$2&lt;=CONFIG!$C$16),VLOOKUP(AO68*12,CONFIG!$B$186:$J$213,9,1),VLOOKUP(AO68*12,CONFIG!$B$186:$J$213,6,1)),1.45)</f>
        <v>1.45</v>
      </c>
      <c r="AP69" s="96">
        <f>IFERROR(1+IF(AND(CONFIG!$C$15="Oui",AP$2&lt;=CONFIG!$C$16),VLOOKUP(AP68*12,CONFIG!$B$186:$J$213,9,1),VLOOKUP(AP68*12,CONFIG!$B$186:$J$213,6,1)),1.45)</f>
        <v>1.45</v>
      </c>
      <c r="AQ69" s="96">
        <f>IFERROR(1+IF(AND(CONFIG!$C$15="Oui",AQ$2&lt;=CONFIG!$C$16),VLOOKUP(AQ68*12,CONFIG!$B$186:$J$213,9,1),VLOOKUP(AQ68*12,CONFIG!$B$186:$J$213,6,1)),1.45)</f>
        <v>1.45</v>
      </c>
      <c r="AR69" s="96">
        <f>IFERROR(1+IF(AND(CONFIG!$C$15="Oui",AR$2&lt;=CONFIG!$C$16),VLOOKUP(AR68*12,CONFIG!$B$186:$J$213,9,1),VLOOKUP(AR68*12,CONFIG!$B$186:$J$213,6,1)),1.45)</f>
        <v>1.45</v>
      </c>
      <c r="AS69" s="96">
        <f>IFERROR(1+IF(AND(CONFIG!$C$15="Oui",AS$2&lt;=CONFIG!$C$16),VLOOKUP(AS68*12,CONFIG!$B$186:$J$213,9,1),VLOOKUP(AS68*12,CONFIG!$B$186:$J$213,6,1)),1.45)</f>
        <v>1.45</v>
      </c>
      <c r="AT69" s="96">
        <f>IFERROR(1+IF(AND(CONFIG!$C$15="Oui",AT$2&lt;=CONFIG!$C$16),VLOOKUP(AT68*12,CONFIG!$B$186:$J$213,9,1),VLOOKUP(AT68*12,CONFIG!$B$186:$J$213,6,1)),1.45)</f>
        <v>1.45</v>
      </c>
      <c r="AU69" s="96">
        <f>IFERROR(1+IF(AND(CONFIG!$C$15="Oui",AU$2&lt;=CONFIG!$C$16),VLOOKUP(AU68*12,CONFIG!$B$186:$J$213,9,1),VLOOKUP(AU68*12,CONFIG!$B$186:$J$213,6,1)),1.45)</f>
        <v>1.45</v>
      </c>
      <c r="AV69" s="96">
        <f>IFERROR(1+IF(AND(CONFIG!$C$15="Oui",AV$2&lt;=CONFIG!$C$16),VLOOKUP(AV68*12,CONFIG!$B$186:$J$213,9,1),VLOOKUP(AV68*12,CONFIG!$B$186:$J$213,6,1)),1.45)</f>
        <v>1.45</v>
      </c>
      <c r="AW69" s="96">
        <f>IFERROR(1+IF(AND(CONFIG!$C$15="Oui",AW$2&lt;=CONFIG!$C$16),VLOOKUP(AW68*12,CONFIG!$B$186:$J$213,9,1),VLOOKUP(AW68*12,CONFIG!$B$186:$J$213,6,1)),1.45)</f>
        <v>1.45</v>
      </c>
      <c r="AX69" s="96">
        <f>IFERROR(1+IF(AND(CONFIG!$C$15="Oui",AX$2&lt;=CONFIG!$C$16),VLOOKUP(AX68*12,CONFIG!$B$186:$J$213,9,1),VLOOKUP(AX68*12,CONFIG!$B$186:$J$213,6,1)),1.45)</f>
        <v>1.45</v>
      </c>
      <c r="AY69" s="96">
        <f>IFERROR(1+IF(AND(CONFIG!$C$15="Oui",AY$2&lt;=CONFIG!$C$16),VLOOKUP(AY68*12,CONFIG!$B$186:$J$213,9,1),VLOOKUP(AY68*12,CONFIG!$B$186:$J$213,6,1)),1.45)</f>
        <v>1.45</v>
      </c>
      <c r="AZ69" s="96">
        <f>IFERROR(1+IF(AND(CONFIG!$C$15="Oui",AZ$2&lt;=CONFIG!$C$16),VLOOKUP(AZ68*12,CONFIG!$B$186:$J$213,9,1),VLOOKUP(AZ68*12,CONFIG!$B$186:$J$213,6,1)),1.45)</f>
        <v>1.45</v>
      </c>
      <c r="BA69" s="96">
        <f>IFERROR(1+IF(AND(CONFIG!$C$15="Oui",BA$2&lt;=CONFIG!$C$16),VLOOKUP(BA68*12,CONFIG!$B$186:$J$213,9,1),VLOOKUP(BA68*12,CONFIG!$B$186:$J$213,6,1)),1.45)</f>
        <v>1.45</v>
      </c>
      <c r="BB69" s="96">
        <f>IFERROR(1+IF(AND(CONFIG!$C$15="Oui",BB$2&lt;=CONFIG!$C$16),VLOOKUP(BB68*12,CONFIG!$B$186:$J$213,9,1),VLOOKUP(BB68*12,CONFIG!$B$186:$J$213,6,1)),1.45)</f>
        <v>1.45</v>
      </c>
      <c r="BC69" s="96">
        <f>IFERROR(1+IF(AND(CONFIG!$C$15="Oui",BC$2&lt;=CONFIG!$C$16),VLOOKUP(BC68*12,CONFIG!$B$186:$J$213,9,1),VLOOKUP(BC68*12,CONFIG!$B$186:$J$213,6,1)),1.45)</f>
        <v>1.45</v>
      </c>
      <c r="BD69" s="96">
        <f>IFERROR(1+IF(AND(CONFIG!$C$15="Oui",BD$2&lt;=CONFIG!$C$16),VLOOKUP(BD68*12,CONFIG!$B$186:$J$213,9,1),VLOOKUP(BD68*12,CONFIG!$B$186:$J$213,6,1)),1.45)</f>
        <v>1.45</v>
      </c>
      <c r="BE69" s="96">
        <f>IFERROR(1+IF(AND(CONFIG!$C$15="Oui",BE$2&lt;=CONFIG!$C$16),VLOOKUP(BE68*12,CONFIG!$B$186:$J$213,9,1),VLOOKUP(BE68*12,CONFIG!$B$186:$J$213,6,1)),1.45)</f>
        <v>1.45</v>
      </c>
      <c r="BF69" s="96">
        <f>IFERROR(1+IF(AND(CONFIG!$C$15="Oui",BF$2&lt;=CONFIG!$C$16),VLOOKUP(BF68*12,CONFIG!$B$186:$J$213,9,1),VLOOKUP(BF68*12,CONFIG!$B$186:$J$213,6,1)),1.45)</f>
        <v>1.45</v>
      </c>
      <c r="BG69" s="96">
        <f>IFERROR(1+IF(AND(CONFIG!$C$15="Oui",BG$2&lt;=CONFIG!$C$16),VLOOKUP(BG68*12,CONFIG!$B$186:$J$213,9,1),VLOOKUP(BG68*12,CONFIG!$B$186:$J$213,6,1)),1.45)</f>
        <v>1.45</v>
      </c>
      <c r="BH69" s="96">
        <f>IFERROR(1+IF(AND(CONFIG!$C$15="Oui",BH$2&lt;=CONFIG!$C$16),VLOOKUP(BH68*12,CONFIG!$B$186:$J$213,9,1),VLOOKUP(BH68*12,CONFIG!$B$186:$J$213,6,1)),1.45)</f>
        <v>1.45</v>
      </c>
      <c r="BI69" s="96">
        <f>IFERROR(1+IF(AND(CONFIG!$C$15="Oui",BI$2&lt;=CONFIG!$C$16),VLOOKUP(BI68*12,CONFIG!$B$186:$J$213,9,1),VLOOKUP(BI68*12,CONFIG!$B$186:$J$213,6,1)),1.45)</f>
        <v>1.45</v>
      </c>
      <c r="BJ69" s="96">
        <f>IFERROR(1+IF(AND(CONFIG!$C$15="Oui",BJ$2&lt;=CONFIG!$C$16),VLOOKUP(BJ68*12,CONFIG!$B$186:$J$213,9,1),VLOOKUP(BJ68*12,CONFIG!$B$186:$J$213,6,1)),1.45)</f>
        <v>1.45</v>
      </c>
      <c r="BK69" s="96">
        <f>IFERROR(1+IF(AND(CONFIG!$C$15="Oui",BK$2&lt;=CONFIG!$C$16),VLOOKUP(BK68*12,CONFIG!$B$186:$J$213,9,1),VLOOKUP(BK68*12,CONFIG!$B$186:$J$213,6,1)),1.45)</f>
        <v>1.45</v>
      </c>
      <c r="BL69" s="96">
        <f>IFERROR(1+IF(AND(CONFIG!$C$15="Oui",BL$2&lt;=CONFIG!$C$16),VLOOKUP(BL68*12,CONFIG!$B$186:$J$213,9,1),VLOOKUP(BL68*12,CONFIG!$B$186:$J$213,6,1)),1.45)</f>
        <v>1.45</v>
      </c>
      <c r="BM69" s="96">
        <f>IFERROR(1+IF(AND(CONFIG!$C$15="Oui",BM$2&lt;=CONFIG!$C$16),VLOOKUP(BM68*12,CONFIG!$B$186:$J$213,9,1),VLOOKUP(BM68*12,CONFIG!$B$186:$J$213,6,1)),1.45)</f>
        <v>1.45</v>
      </c>
      <c r="BN69" s="96">
        <f>IFERROR(1+IF(AND(CONFIG!$C$15="Oui",BN$2&lt;=CONFIG!$C$16),VLOOKUP(BN68*12,CONFIG!$B$186:$J$213,9,1),VLOOKUP(BN68*12,CONFIG!$B$186:$J$213,6,1)),1.45)</f>
        <v>1.45</v>
      </c>
      <c r="BO69" s="96">
        <f>IFERROR(1+IF(AND(CONFIG!$C$15="Oui",BO$2&lt;=CONFIG!$C$16),VLOOKUP(BO68*12,CONFIG!$B$186:$J$213,9,1),VLOOKUP(BO68*12,CONFIG!$B$186:$J$213,6,1)),1.45)</f>
        <v>1.45</v>
      </c>
      <c r="BP69" s="96">
        <f>IFERROR(1+IF(AND(CONFIG!$C$15="Oui",BP$2&lt;=CONFIG!$C$16),VLOOKUP(BP68*12,CONFIG!$B$186:$J$213,9,1),VLOOKUP(BP68*12,CONFIG!$B$186:$J$213,6,1)),1.45)</f>
        <v>1.45</v>
      </c>
      <c r="BQ69" s="96">
        <f>IFERROR(1+IF(AND(CONFIG!$C$15="Oui",BQ$2&lt;=CONFIG!$C$16),VLOOKUP(BQ68*12,CONFIG!$B$186:$J$213,9,1),VLOOKUP(BQ68*12,CONFIG!$B$186:$J$213,6,1)),1.45)</f>
        <v>1.45</v>
      </c>
      <c r="BR69" s="96">
        <f>IFERROR(1+IF(AND(CONFIG!$C$15="Oui",BR$2&lt;=CONFIG!$C$16),VLOOKUP(BR68*12,CONFIG!$B$186:$J$213,9,1),VLOOKUP(BR68*12,CONFIG!$B$186:$J$213,6,1)),1.45)</f>
        <v>1.45</v>
      </c>
      <c r="BS69" s="96">
        <f>IFERROR(1+IF(AND(CONFIG!$C$15="Oui",BS$2&lt;=CONFIG!$C$16),VLOOKUP(BS68*12,CONFIG!$B$186:$J$213,9,1),VLOOKUP(BS68*12,CONFIG!$B$186:$J$213,6,1)),1.45)</f>
        <v>1.45</v>
      </c>
      <c r="BT69" s="96">
        <f>IFERROR(1+IF(AND(CONFIG!$C$15="Oui",BT$2&lt;=CONFIG!$C$16),VLOOKUP(BT68*12,CONFIG!$B$186:$J$213,9,1),VLOOKUP(BT68*12,CONFIG!$B$186:$J$213,6,1)),1.45)</f>
        <v>1.45</v>
      </c>
      <c r="BU69" s="96">
        <f>IFERROR(1+IF(AND(CONFIG!$C$15="Oui",BU$2&lt;=CONFIG!$C$16),VLOOKUP(BU68*12,CONFIG!$B$186:$J$213,9,1),VLOOKUP(BU68*12,CONFIG!$B$186:$J$213,6,1)),1.45)</f>
        <v>1.45</v>
      </c>
      <c r="BV69" s="96">
        <f>IFERROR(1+IF(AND(CONFIG!$C$15="Oui",BV$2&lt;=CONFIG!$C$16),VLOOKUP(BV68*12,CONFIG!$B$186:$J$213,9,1),VLOOKUP(BV68*12,CONFIG!$B$186:$J$213,6,1)),1.45)</f>
        <v>1.45</v>
      </c>
      <c r="BW69" s="96">
        <f>IFERROR(1+IF(AND(CONFIG!$C$15="Oui",BW$2&lt;=CONFIG!$C$16),VLOOKUP(BW68*12,CONFIG!$B$186:$J$213,9,1),VLOOKUP(BW68*12,CONFIG!$B$186:$J$213,6,1)),1.45)</f>
        <v>1.45</v>
      </c>
      <c r="BX69" s="96">
        <f>IFERROR(1+IF(AND(CONFIG!$C$15="Oui",BX$2&lt;=CONFIG!$C$16),VLOOKUP(BX68*12,CONFIG!$B$186:$J$213,9,1),VLOOKUP(BX68*12,CONFIG!$B$186:$J$213,6,1)),1.45)</f>
        <v>1.45</v>
      </c>
    </row>
    <row r="70" hidden="1" outlineLevel="1" collapsed="1">
      <c r="A70" s="136" t="s">
        <v>343</v>
      </c>
      <c r="B70" s="10"/>
      <c r="C70" s="10"/>
      <c r="D70" s="10">
        <f>SUM(Q70:AB70)</f>
        <v>0</v>
      </c>
      <c r="E70" s="10">
        <f>SUM(AC70:AN70)</f>
        <v>0</v>
      </c>
      <c r="F70" s="10">
        <f>SUM(AO70:AZ70)</f>
        <v>0</v>
      </c>
      <c r="G70" s="10">
        <f>SUM(BA70:BL70)</f>
        <v>0</v>
      </c>
      <c r="H70" s="10">
        <f>SUM(BM70:BX70)</f>
        <v>0</v>
      </c>
      <c r="I70" s="79"/>
      <c r="J70" s="33" t="str">
        <f t="shared" si="13"/>
        <v>-</v>
      </c>
      <c r="K70" s="33" t="str">
        <f t="shared" ref="K70:O70" si="145">IFERROR(D70/C70-1,"-")</f>
        <v>-</v>
      </c>
      <c r="L70" s="33" t="str">
        <f t="shared" si="145"/>
        <v>-</v>
      </c>
      <c r="M70" s="33" t="str">
        <f t="shared" si="145"/>
        <v>-</v>
      </c>
      <c r="N70" s="33" t="str">
        <f t="shared" si="145"/>
        <v>-</v>
      </c>
      <c r="O70" s="33" t="str">
        <f t="shared" si="145"/>
        <v>-</v>
      </c>
      <c r="P70" s="79"/>
      <c r="Q70" s="120">
        <f t="shared" ref="Q70:BX70" si="146">Q71*Q72*Q73</f>
        <v>0</v>
      </c>
      <c r="R70" s="120">
        <f t="shared" si="146"/>
        <v>0</v>
      </c>
      <c r="S70" s="120">
        <f t="shared" si="146"/>
        <v>0</v>
      </c>
      <c r="T70" s="120">
        <f t="shared" si="146"/>
        <v>0</v>
      </c>
      <c r="U70" s="120">
        <f t="shared" si="146"/>
        <v>0</v>
      </c>
      <c r="V70" s="120">
        <f t="shared" si="146"/>
        <v>0</v>
      </c>
      <c r="W70" s="120">
        <f t="shared" si="146"/>
        <v>0</v>
      </c>
      <c r="X70" s="120">
        <f t="shared" si="146"/>
        <v>0</v>
      </c>
      <c r="Y70" s="120">
        <f t="shared" si="146"/>
        <v>0</v>
      </c>
      <c r="Z70" s="120">
        <f t="shared" si="146"/>
        <v>0</v>
      </c>
      <c r="AA70" s="120">
        <f t="shared" si="146"/>
        <v>0</v>
      </c>
      <c r="AB70" s="120">
        <f t="shared" si="146"/>
        <v>0</v>
      </c>
      <c r="AC70" s="120">
        <f t="shared" si="146"/>
        <v>0</v>
      </c>
      <c r="AD70" s="120">
        <f t="shared" si="146"/>
        <v>0</v>
      </c>
      <c r="AE70" s="120">
        <f t="shared" si="146"/>
        <v>0</v>
      </c>
      <c r="AF70" s="120">
        <f t="shared" si="146"/>
        <v>0</v>
      </c>
      <c r="AG70" s="120">
        <f t="shared" si="146"/>
        <v>0</v>
      </c>
      <c r="AH70" s="120">
        <f t="shared" si="146"/>
        <v>0</v>
      </c>
      <c r="AI70" s="120">
        <f t="shared" si="146"/>
        <v>0</v>
      </c>
      <c r="AJ70" s="120">
        <f t="shared" si="146"/>
        <v>0</v>
      </c>
      <c r="AK70" s="120">
        <f t="shared" si="146"/>
        <v>0</v>
      </c>
      <c r="AL70" s="120">
        <f t="shared" si="146"/>
        <v>0</v>
      </c>
      <c r="AM70" s="120">
        <f t="shared" si="146"/>
        <v>0</v>
      </c>
      <c r="AN70" s="120">
        <f t="shared" si="146"/>
        <v>0</v>
      </c>
      <c r="AO70" s="120">
        <f t="shared" si="146"/>
        <v>0</v>
      </c>
      <c r="AP70" s="120">
        <f t="shared" si="146"/>
        <v>0</v>
      </c>
      <c r="AQ70" s="120">
        <f t="shared" si="146"/>
        <v>0</v>
      </c>
      <c r="AR70" s="120">
        <f t="shared" si="146"/>
        <v>0</v>
      </c>
      <c r="AS70" s="120">
        <f t="shared" si="146"/>
        <v>0</v>
      </c>
      <c r="AT70" s="120">
        <f t="shared" si="146"/>
        <v>0</v>
      </c>
      <c r="AU70" s="120">
        <f t="shared" si="146"/>
        <v>0</v>
      </c>
      <c r="AV70" s="120">
        <f t="shared" si="146"/>
        <v>0</v>
      </c>
      <c r="AW70" s="120">
        <f t="shared" si="146"/>
        <v>0</v>
      </c>
      <c r="AX70" s="120">
        <f t="shared" si="146"/>
        <v>0</v>
      </c>
      <c r="AY70" s="120">
        <f t="shared" si="146"/>
        <v>0</v>
      </c>
      <c r="AZ70" s="120">
        <f t="shared" si="146"/>
        <v>0</v>
      </c>
      <c r="BA70" s="120">
        <f t="shared" si="146"/>
        <v>0</v>
      </c>
      <c r="BB70" s="120">
        <f t="shared" si="146"/>
        <v>0</v>
      </c>
      <c r="BC70" s="120">
        <f t="shared" si="146"/>
        <v>0</v>
      </c>
      <c r="BD70" s="120">
        <f t="shared" si="146"/>
        <v>0</v>
      </c>
      <c r="BE70" s="120">
        <f t="shared" si="146"/>
        <v>0</v>
      </c>
      <c r="BF70" s="120">
        <f t="shared" si="146"/>
        <v>0</v>
      </c>
      <c r="BG70" s="120">
        <f t="shared" si="146"/>
        <v>0</v>
      </c>
      <c r="BH70" s="120">
        <f t="shared" si="146"/>
        <v>0</v>
      </c>
      <c r="BI70" s="120">
        <f t="shared" si="146"/>
        <v>0</v>
      </c>
      <c r="BJ70" s="120">
        <f t="shared" si="146"/>
        <v>0</v>
      </c>
      <c r="BK70" s="120">
        <f t="shared" si="146"/>
        <v>0</v>
      </c>
      <c r="BL70" s="120">
        <f t="shared" si="146"/>
        <v>0</v>
      </c>
      <c r="BM70" s="120">
        <f t="shared" si="146"/>
        <v>0</v>
      </c>
      <c r="BN70" s="120">
        <f t="shared" si="146"/>
        <v>0</v>
      </c>
      <c r="BO70" s="120">
        <f t="shared" si="146"/>
        <v>0</v>
      </c>
      <c r="BP70" s="120">
        <f t="shared" si="146"/>
        <v>0</v>
      </c>
      <c r="BQ70" s="120">
        <f t="shared" si="146"/>
        <v>0</v>
      </c>
      <c r="BR70" s="120">
        <f t="shared" si="146"/>
        <v>0</v>
      </c>
      <c r="BS70" s="120">
        <f t="shared" si="146"/>
        <v>0</v>
      </c>
      <c r="BT70" s="120">
        <f t="shared" si="146"/>
        <v>0</v>
      </c>
      <c r="BU70" s="120">
        <f t="shared" si="146"/>
        <v>0</v>
      </c>
      <c r="BV70" s="120">
        <f t="shared" si="146"/>
        <v>0</v>
      </c>
      <c r="BW70" s="120">
        <f t="shared" si="146"/>
        <v>0</v>
      </c>
      <c r="BX70" s="120">
        <f t="shared" si="146"/>
        <v>0</v>
      </c>
    </row>
    <row r="71" hidden="1" outlineLevel="2">
      <c r="A71" s="101" t="str">
        <f>CONFIG!$D$76</f>
        <v>Nombre de salariés</v>
      </c>
      <c r="B71" s="10"/>
      <c r="C71" s="137"/>
      <c r="D71" s="137">
        <f>IFERROR(AVERAGEIFS(Q71:AB71,Q72:AB72,"&gt;0"),0)</f>
        <v>0</v>
      </c>
      <c r="E71" s="137">
        <f>IFERROR(AVERAGEIFS(AC71:AN71,AC72:AN72,"&gt;0"),0)</f>
        <v>0</v>
      </c>
      <c r="F71" s="137">
        <f>IFERROR(AVERAGEIFS(AO71:AZ71,AO72:AZ72,"&gt;0"),0)</f>
        <v>0</v>
      </c>
      <c r="G71" s="137">
        <f>IFERROR(AVERAGEIFS(BA71:BL71,BA72:BL72,"&gt;0"),0)</f>
        <v>0</v>
      </c>
      <c r="H71" s="137">
        <f>IFERROR(AVERAGEIFS(BM71:BX71,BM72:BX72,"&gt;0"),0)</f>
        <v>0</v>
      </c>
      <c r="I71" s="79"/>
      <c r="J71" s="33" t="str">
        <f t="shared" si="13"/>
        <v>-</v>
      </c>
      <c r="K71" s="33" t="str">
        <f t="shared" ref="K71:O71" si="147">IFERROR(D71/C71-1,"-")</f>
        <v>-</v>
      </c>
      <c r="L71" s="33" t="str">
        <f t="shared" si="147"/>
        <v>-</v>
      </c>
      <c r="M71" s="33" t="str">
        <f t="shared" si="147"/>
        <v>-</v>
      </c>
      <c r="N71" s="33" t="str">
        <f t="shared" si="147"/>
        <v>-</v>
      </c>
      <c r="O71" s="33" t="str">
        <f t="shared" si="147"/>
        <v>-</v>
      </c>
      <c r="P71" s="79"/>
      <c r="Q71" s="138">
        <v>0.0</v>
      </c>
      <c r="R71" s="138">
        <v>0.0</v>
      </c>
      <c r="S71" s="138">
        <v>0.0</v>
      </c>
      <c r="T71" s="138">
        <v>0.0</v>
      </c>
      <c r="U71" s="138">
        <v>0.0</v>
      </c>
      <c r="V71" s="138">
        <v>0.0</v>
      </c>
      <c r="W71" s="138">
        <v>0.0</v>
      </c>
      <c r="X71" s="138">
        <v>0.0</v>
      </c>
      <c r="Y71" s="138">
        <v>0.0</v>
      </c>
      <c r="Z71" s="138">
        <v>0.0</v>
      </c>
      <c r="AA71" s="138">
        <v>0.0</v>
      </c>
      <c r="AB71" s="138">
        <v>0.0</v>
      </c>
      <c r="AC71" s="138">
        <v>0.0</v>
      </c>
      <c r="AD71" s="138">
        <v>0.0</v>
      </c>
      <c r="AE71" s="138">
        <v>0.0</v>
      </c>
      <c r="AF71" s="138">
        <v>0.0</v>
      </c>
      <c r="AG71" s="138">
        <v>0.0</v>
      </c>
      <c r="AH71" s="138">
        <v>0.0</v>
      </c>
      <c r="AI71" s="138">
        <v>0.0</v>
      </c>
      <c r="AJ71" s="138">
        <v>0.0</v>
      </c>
      <c r="AK71" s="138">
        <v>0.0</v>
      </c>
      <c r="AL71" s="138">
        <v>0.0</v>
      </c>
      <c r="AM71" s="138">
        <v>0.0</v>
      </c>
      <c r="AN71" s="138">
        <v>0.0</v>
      </c>
      <c r="AO71" s="138">
        <v>0.0</v>
      </c>
      <c r="AP71" s="138">
        <v>0.0</v>
      </c>
      <c r="AQ71" s="138">
        <v>0.0</v>
      </c>
      <c r="AR71" s="138">
        <v>0.0</v>
      </c>
      <c r="AS71" s="138">
        <v>0.0</v>
      </c>
      <c r="AT71" s="138">
        <v>0.0</v>
      </c>
      <c r="AU71" s="138">
        <v>0.0</v>
      </c>
      <c r="AV71" s="138">
        <v>0.0</v>
      </c>
      <c r="AW71" s="138">
        <v>0.0</v>
      </c>
      <c r="AX71" s="138">
        <v>0.0</v>
      </c>
      <c r="AY71" s="138">
        <v>0.0</v>
      </c>
      <c r="AZ71" s="138">
        <v>0.0</v>
      </c>
      <c r="BA71" s="138">
        <v>0.0</v>
      </c>
      <c r="BB71" s="138">
        <v>0.0</v>
      </c>
      <c r="BC71" s="138">
        <v>0.0</v>
      </c>
      <c r="BD71" s="138">
        <v>0.0</v>
      </c>
      <c r="BE71" s="138">
        <v>0.0</v>
      </c>
      <c r="BF71" s="138">
        <v>0.0</v>
      </c>
      <c r="BG71" s="138">
        <v>0.0</v>
      </c>
      <c r="BH71" s="138">
        <v>0.0</v>
      </c>
      <c r="BI71" s="138">
        <v>0.0</v>
      </c>
      <c r="BJ71" s="138">
        <v>0.0</v>
      </c>
      <c r="BK71" s="138">
        <v>0.0</v>
      </c>
      <c r="BL71" s="138">
        <v>0.0</v>
      </c>
      <c r="BM71" s="138">
        <v>0.0</v>
      </c>
      <c r="BN71" s="138">
        <v>0.0</v>
      </c>
      <c r="BO71" s="138">
        <v>0.0</v>
      </c>
      <c r="BP71" s="138">
        <v>0.0</v>
      </c>
      <c r="BQ71" s="138">
        <v>0.0</v>
      </c>
      <c r="BR71" s="138">
        <v>0.0</v>
      </c>
      <c r="BS71" s="138">
        <v>0.0</v>
      </c>
      <c r="BT71" s="138">
        <v>0.0</v>
      </c>
      <c r="BU71" s="138">
        <v>0.0</v>
      </c>
      <c r="BV71" s="138">
        <v>0.0</v>
      </c>
      <c r="BW71" s="138">
        <v>0.0</v>
      </c>
      <c r="BX71" s="138">
        <v>0.0</v>
      </c>
    </row>
    <row r="72" hidden="1" outlineLevel="2">
      <c r="A72" s="101" t="str">
        <f>CONFIG!$D$77</f>
        <v>Salaire Brut</v>
      </c>
      <c r="B72" s="10"/>
      <c r="C72" s="23"/>
      <c r="D72" s="10">
        <f>SUM(Q72:AB72)</f>
        <v>0</v>
      </c>
      <c r="E72" s="10">
        <f>SUM(AC72:AN72)</f>
        <v>0</v>
      </c>
      <c r="F72" s="10">
        <f>SUM(AO72:AZ72)</f>
        <v>0</v>
      </c>
      <c r="G72" s="10">
        <f>SUM(BA72:BL72)</f>
        <v>0</v>
      </c>
      <c r="H72" s="10">
        <f>SUM(BM72:BX72)</f>
        <v>0</v>
      </c>
      <c r="I72" s="79"/>
      <c r="J72" s="33" t="str">
        <f t="shared" si="13"/>
        <v>-</v>
      </c>
      <c r="K72" s="33" t="str">
        <f t="shared" ref="K72:O72" si="148">IFERROR(D72/C72-1,"-")</f>
        <v>-</v>
      </c>
      <c r="L72" s="33" t="str">
        <f t="shared" si="148"/>
        <v>-</v>
      </c>
      <c r="M72" s="33" t="str">
        <f t="shared" si="148"/>
        <v>-</v>
      </c>
      <c r="N72" s="33" t="str">
        <f t="shared" si="148"/>
        <v>-</v>
      </c>
      <c r="O72" s="33" t="str">
        <f t="shared" si="148"/>
        <v>-</v>
      </c>
      <c r="P72" s="79"/>
      <c r="Q72" s="138">
        <v>0.0</v>
      </c>
      <c r="R72" s="138">
        <v>0.0</v>
      </c>
      <c r="S72" s="138">
        <v>0.0</v>
      </c>
      <c r="T72" s="138">
        <v>0.0</v>
      </c>
      <c r="U72" s="138">
        <v>0.0</v>
      </c>
      <c r="V72" s="138">
        <v>0.0</v>
      </c>
      <c r="W72" s="138">
        <v>0.0</v>
      </c>
      <c r="X72" s="138">
        <v>0.0</v>
      </c>
      <c r="Y72" s="138">
        <v>0.0</v>
      </c>
      <c r="Z72" s="138">
        <v>0.0</v>
      </c>
      <c r="AA72" s="138">
        <v>0.0</v>
      </c>
      <c r="AB72" s="138">
        <v>0.0</v>
      </c>
      <c r="AC72" s="138">
        <v>0.0</v>
      </c>
      <c r="AD72" s="138">
        <v>0.0</v>
      </c>
      <c r="AE72" s="138">
        <v>0.0</v>
      </c>
      <c r="AF72" s="138">
        <v>0.0</v>
      </c>
      <c r="AG72" s="138">
        <v>0.0</v>
      </c>
      <c r="AH72" s="138">
        <v>0.0</v>
      </c>
      <c r="AI72" s="138">
        <v>0.0</v>
      </c>
      <c r="AJ72" s="138">
        <v>0.0</v>
      </c>
      <c r="AK72" s="138">
        <v>0.0</v>
      </c>
      <c r="AL72" s="138">
        <v>0.0</v>
      </c>
      <c r="AM72" s="138">
        <v>0.0</v>
      </c>
      <c r="AN72" s="138">
        <v>0.0</v>
      </c>
      <c r="AO72" s="138">
        <v>0.0</v>
      </c>
      <c r="AP72" s="138">
        <v>0.0</v>
      </c>
      <c r="AQ72" s="138">
        <v>0.0</v>
      </c>
      <c r="AR72" s="138">
        <v>0.0</v>
      </c>
      <c r="AS72" s="138">
        <v>0.0</v>
      </c>
      <c r="AT72" s="138">
        <v>0.0</v>
      </c>
      <c r="AU72" s="138">
        <v>0.0</v>
      </c>
      <c r="AV72" s="138">
        <v>0.0</v>
      </c>
      <c r="AW72" s="138">
        <v>0.0</v>
      </c>
      <c r="AX72" s="138">
        <v>0.0</v>
      </c>
      <c r="AY72" s="138">
        <v>0.0</v>
      </c>
      <c r="AZ72" s="138">
        <v>0.0</v>
      </c>
      <c r="BA72" s="138">
        <v>0.0</v>
      </c>
      <c r="BB72" s="138">
        <v>0.0</v>
      </c>
      <c r="BC72" s="138">
        <v>0.0</v>
      </c>
      <c r="BD72" s="138">
        <v>0.0</v>
      </c>
      <c r="BE72" s="138">
        <v>0.0</v>
      </c>
      <c r="BF72" s="138">
        <v>0.0</v>
      </c>
      <c r="BG72" s="138">
        <v>0.0</v>
      </c>
      <c r="BH72" s="138">
        <v>0.0</v>
      </c>
      <c r="BI72" s="138">
        <v>0.0</v>
      </c>
      <c r="BJ72" s="138">
        <v>0.0</v>
      </c>
      <c r="BK72" s="138">
        <v>0.0</v>
      </c>
      <c r="BL72" s="138">
        <v>0.0</v>
      </c>
      <c r="BM72" s="138">
        <v>0.0</v>
      </c>
      <c r="BN72" s="138">
        <v>0.0</v>
      </c>
      <c r="BO72" s="138">
        <v>0.0</v>
      </c>
      <c r="BP72" s="138">
        <v>0.0</v>
      </c>
      <c r="BQ72" s="138">
        <v>0.0</v>
      </c>
      <c r="BR72" s="138">
        <v>0.0</v>
      </c>
      <c r="BS72" s="138">
        <v>0.0</v>
      </c>
      <c r="BT72" s="138">
        <v>0.0</v>
      </c>
      <c r="BU72" s="138">
        <v>0.0</v>
      </c>
      <c r="BV72" s="138">
        <v>0.0</v>
      </c>
      <c r="BW72" s="138">
        <v>0.0</v>
      </c>
      <c r="BX72" s="138">
        <v>0.0</v>
      </c>
    </row>
    <row r="73" hidden="1" outlineLevel="2">
      <c r="A73" s="101" t="str">
        <f>CONFIG!$D$78</f>
        <v>Taux de charges sociales</v>
      </c>
      <c r="B73" s="10"/>
      <c r="C73" s="96"/>
      <c r="D73" s="110">
        <f>IFERROR(AVERAGEIFS(Q73:AB73,Q71:AB71,"&gt;0"),0)</f>
        <v>0</v>
      </c>
      <c r="E73" s="110">
        <f>IFERROR(AVERAGEIFS(AC73:AN73,AC71:AN71,"&gt;0"),0)</f>
        <v>0</v>
      </c>
      <c r="F73" s="110">
        <f>IFERROR(AVERAGEIFS(AO73:AZ73,AO71:AZ71,"&gt;0"),0)</f>
        <v>0</v>
      </c>
      <c r="G73" s="110">
        <f>IFERROR(AVERAGEIFS(BA73:BL73,BA71:BL71,"&gt;0"),0)</f>
        <v>0</v>
      </c>
      <c r="H73" s="110">
        <f>IFERROR(AVERAGEIFS(BM73:BX73,BM71:BX71,"&gt;0"),0)</f>
        <v>0</v>
      </c>
      <c r="I73" s="79"/>
      <c r="J73" s="33" t="str">
        <f t="shared" si="13"/>
        <v>-</v>
      </c>
      <c r="K73" s="33" t="str">
        <f t="shared" ref="K73:O73" si="149">IFERROR(D73/C73-1,"-")</f>
        <v>-</v>
      </c>
      <c r="L73" s="33" t="str">
        <f t="shared" si="149"/>
        <v>-</v>
      </c>
      <c r="M73" s="33" t="str">
        <f t="shared" si="149"/>
        <v>-</v>
      </c>
      <c r="N73" s="33" t="str">
        <f t="shared" si="149"/>
        <v>-</v>
      </c>
      <c r="O73" s="33" t="str">
        <f t="shared" si="149"/>
        <v>-</v>
      </c>
      <c r="P73" s="79"/>
      <c r="Q73" s="96">
        <f>IFERROR(1+IF(AND(CONFIG!$C$15="Oui",Q$2&lt;=CONFIG!$C$16),VLOOKUP(Q72*12,CONFIG!$B$186:$J$213,9,1),VLOOKUP(Q72*12,CONFIG!$B$186:$J$213,6,1)),1.45)</f>
        <v>1.45</v>
      </c>
      <c r="R73" s="96">
        <f>IFERROR(1+IF(AND(CONFIG!$C$15="Oui",R$2&lt;=CONFIG!$C$16),VLOOKUP(R72*12,CONFIG!$B$186:$J$213,9,1),VLOOKUP(R72*12,CONFIG!$B$186:$J$213,6,1)),1.45)</f>
        <v>1.45</v>
      </c>
      <c r="S73" s="96">
        <f>IFERROR(1+IF(AND(CONFIG!$C$15="Oui",S$2&lt;=CONFIG!$C$16),VLOOKUP(S72*12,CONFIG!$B$186:$J$213,9,1),VLOOKUP(S72*12,CONFIG!$B$186:$J$213,6,1)),1.45)</f>
        <v>1.45</v>
      </c>
      <c r="T73" s="96">
        <f>IFERROR(1+IF(AND(CONFIG!$C$15="Oui",T$2&lt;=CONFIG!$C$16),VLOOKUP(T72*12,CONFIG!$B$186:$J$213,9,1),VLOOKUP(T72*12,CONFIG!$B$186:$J$213,6,1)),1.45)</f>
        <v>1.45</v>
      </c>
      <c r="U73" s="96">
        <f>IFERROR(1+IF(AND(CONFIG!$C$15="Oui",U$2&lt;=CONFIG!$C$16),VLOOKUP(U72*12,CONFIG!$B$186:$J$213,9,1),VLOOKUP(U72*12,CONFIG!$B$186:$J$213,6,1)),1.45)</f>
        <v>1.45</v>
      </c>
      <c r="V73" s="96">
        <f>IFERROR(1+IF(AND(CONFIG!$C$15="Oui",V$2&lt;=CONFIG!$C$16),VLOOKUP(V72*12,CONFIG!$B$186:$J$213,9,1),VLOOKUP(V72*12,CONFIG!$B$186:$J$213,6,1)),1.45)</f>
        <v>1.45</v>
      </c>
      <c r="W73" s="96">
        <f>IFERROR(1+IF(AND(CONFIG!$C$15="Oui",W$2&lt;=CONFIG!$C$16),VLOOKUP(W72*12,CONFIG!$B$186:$J$213,9,1),VLOOKUP(W72*12,CONFIG!$B$186:$J$213,6,1)),1.45)</f>
        <v>1.45</v>
      </c>
      <c r="X73" s="96">
        <f>IFERROR(1+IF(AND(CONFIG!$C$15="Oui",X$2&lt;=CONFIG!$C$16),VLOOKUP(X72*12,CONFIG!$B$186:$J$213,9,1),VLOOKUP(X72*12,CONFIG!$B$186:$J$213,6,1)),1.45)</f>
        <v>1.45</v>
      </c>
      <c r="Y73" s="96">
        <f>IFERROR(1+IF(AND(CONFIG!$C$15="Oui",Y$2&lt;=CONFIG!$C$16),VLOOKUP(Y72*12,CONFIG!$B$186:$J$213,9,1),VLOOKUP(Y72*12,CONFIG!$B$186:$J$213,6,1)),1.45)</f>
        <v>1.45</v>
      </c>
      <c r="Z73" s="96">
        <f>IFERROR(1+IF(AND(CONFIG!$C$15="Oui",Z$2&lt;=CONFIG!$C$16),VLOOKUP(Z72*12,CONFIG!$B$186:$J$213,9,1),VLOOKUP(Z72*12,CONFIG!$B$186:$J$213,6,1)),1.45)</f>
        <v>1.45</v>
      </c>
      <c r="AA73" s="96">
        <f>IFERROR(1+IF(AND(CONFIG!$C$15="Oui",AA$2&lt;=CONFIG!$C$16),VLOOKUP(AA72*12,CONFIG!$B$186:$J$213,9,1),VLOOKUP(AA72*12,CONFIG!$B$186:$J$213,6,1)),1.45)</f>
        <v>1.45</v>
      </c>
      <c r="AB73" s="96">
        <f>IFERROR(1+IF(AND(CONFIG!$C$15="Oui",AB$2&lt;=CONFIG!$C$16),VLOOKUP(AB72*12,CONFIG!$B$186:$J$213,9,1),VLOOKUP(AB72*12,CONFIG!$B$186:$J$213,6,1)),1.45)</f>
        <v>1.45</v>
      </c>
      <c r="AC73" s="96">
        <f>IFERROR(1+IF(AND(CONFIG!$C$15="Oui",AC$2&lt;=CONFIG!$C$16),VLOOKUP(AC72*12,CONFIG!$B$186:$J$213,9,1),VLOOKUP(AC72*12,CONFIG!$B$186:$J$213,6,1)),1.45)</f>
        <v>1.45</v>
      </c>
      <c r="AD73" s="96">
        <f>IFERROR(1+IF(AND(CONFIG!$C$15="Oui",AD$2&lt;=CONFIG!$C$16),VLOOKUP(AD72*12,CONFIG!$B$186:$J$213,9,1),VLOOKUP(AD72*12,CONFIG!$B$186:$J$213,6,1)),1.45)</f>
        <v>1.45</v>
      </c>
      <c r="AE73" s="96">
        <f>IFERROR(1+IF(AND(CONFIG!$C$15="Oui",AE$2&lt;=CONFIG!$C$16),VLOOKUP(AE72*12,CONFIG!$B$186:$J$213,9,1),VLOOKUP(AE72*12,CONFIG!$B$186:$J$213,6,1)),1.45)</f>
        <v>1.45</v>
      </c>
      <c r="AF73" s="96">
        <f>IFERROR(1+IF(AND(CONFIG!$C$15="Oui",AF$2&lt;=CONFIG!$C$16),VLOOKUP(AF72*12,CONFIG!$B$186:$J$213,9,1),VLOOKUP(AF72*12,CONFIG!$B$186:$J$213,6,1)),1.45)</f>
        <v>1.45</v>
      </c>
      <c r="AG73" s="96">
        <f>IFERROR(1+IF(AND(CONFIG!$C$15="Oui",AG$2&lt;=CONFIG!$C$16),VLOOKUP(AG72*12,CONFIG!$B$186:$J$213,9,1),VLOOKUP(AG72*12,CONFIG!$B$186:$J$213,6,1)),1.45)</f>
        <v>1.45</v>
      </c>
      <c r="AH73" s="96">
        <f>IFERROR(1+IF(AND(CONFIG!$C$15="Oui",AH$2&lt;=CONFIG!$C$16),VLOOKUP(AH72*12,CONFIG!$B$186:$J$213,9,1),VLOOKUP(AH72*12,CONFIG!$B$186:$J$213,6,1)),1.45)</f>
        <v>1.45</v>
      </c>
      <c r="AI73" s="96">
        <f>IFERROR(1+IF(AND(CONFIG!$C$15="Oui",AI$2&lt;=CONFIG!$C$16),VLOOKUP(AI72*12,CONFIG!$B$186:$J$213,9,1),VLOOKUP(AI72*12,CONFIG!$B$186:$J$213,6,1)),1.45)</f>
        <v>1.45</v>
      </c>
      <c r="AJ73" s="96">
        <f>IFERROR(1+IF(AND(CONFIG!$C$15="Oui",AJ$2&lt;=CONFIG!$C$16),VLOOKUP(AJ72*12,CONFIG!$B$186:$J$213,9,1),VLOOKUP(AJ72*12,CONFIG!$B$186:$J$213,6,1)),1.45)</f>
        <v>1.45</v>
      </c>
      <c r="AK73" s="96">
        <f>IFERROR(1+IF(AND(CONFIG!$C$15="Oui",AK$2&lt;=CONFIG!$C$16),VLOOKUP(AK72*12,CONFIG!$B$186:$J$213,9,1),VLOOKUP(AK72*12,CONFIG!$B$186:$J$213,6,1)),1.45)</f>
        <v>1.45</v>
      </c>
      <c r="AL73" s="96">
        <f>IFERROR(1+IF(AND(CONFIG!$C$15="Oui",AL$2&lt;=CONFIG!$C$16),VLOOKUP(AL72*12,CONFIG!$B$186:$J$213,9,1),VLOOKUP(AL72*12,CONFIG!$B$186:$J$213,6,1)),1.45)</f>
        <v>1.45</v>
      </c>
      <c r="AM73" s="96">
        <f>IFERROR(1+IF(AND(CONFIG!$C$15="Oui",AM$2&lt;=CONFIG!$C$16),VLOOKUP(AM72*12,CONFIG!$B$186:$J$213,9,1),VLOOKUP(AM72*12,CONFIG!$B$186:$J$213,6,1)),1.45)</f>
        <v>1.45</v>
      </c>
      <c r="AN73" s="96">
        <f>IFERROR(1+IF(AND(CONFIG!$C$15="Oui",AN$2&lt;=CONFIG!$C$16),VLOOKUP(AN72*12,CONFIG!$B$186:$J$213,9,1),VLOOKUP(AN72*12,CONFIG!$B$186:$J$213,6,1)),1.45)</f>
        <v>1.45</v>
      </c>
      <c r="AO73" s="96">
        <f>IFERROR(1+IF(AND(CONFIG!$C$15="Oui",AO$2&lt;=CONFIG!$C$16),VLOOKUP(AO72*12,CONFIG!$B$186:$J$213,9,1),VLOOKUP(AO72*12,CONFIG!$B$186:$J$213,6,1)),1.45)</f>
        <v>1.45</v>
      </c>
      <c r="AP73" s="96">
        <f>IFERROR(1+IF(AND(CONFIG!$C$15="Oui",AP$2&lt;=CONFIG!$C$16),VLOOKUP(AP72*12,CONFIG!$B$186:$J$213,9,1),VLOOKUP(AP72*12,CONFIG!$B$186:$J$213,6,1)),1.45)</f>
        <v>1.45</v>
      </c>
      <c r="AQ73" s="96">
        <f>IFERROR(1+IF(AND(CONFIG!$C$15="Oui",AQ$2&lt;=CONFIG!$C$16),VLOOKUP(AQ72*12,CONFIG!$B$186:$J$213,9,1),VLOOKUP(AQ72*12,CONFIG!$B$186:$J$213,6,1)),1.45)</f>
        <v>1.45</v>
      </c>
      <c r="AR73" s="96">
        <f>IFERROR(1+IF(AND(CONFIG!$C$15="Oui",AR$2&lt;=CONFIG!$C$16),VLOOKUP(AR72*12,CONFIG!$B$186:$J$213,9,1),VLOOKUP(AR72*12,CONFIG!$B$186:$J$213,6,1)),1.45)</f>
        <v>1.45</v>
      </c>
      <c r="AS73" s="96">
        <f>IFERROR(1+IF(AND(CONFIG!$C$15="Oui",AS$2&lt;=CONFIG!$C$16),VLOOKUP(AS72*12,CONFIG!$B$186:$J$213,9,1),VLOOKUP(AS72*12,CONFIG!$B$186:$J$213,6,1)),1.45)</f>
        <v>1.45</v>
      </c>
      <c r="AT73" s="96">
        <f>IFERROR(1+IF(AND(CONFIG!$C$15="Oui",AT$2&lt;=CONFIG!$C$16),VLOOKUP(AT72*12,CONFIG!$B$186:$J$213,9,1),VLOOKUP(AT72*12,CONFIG!$B$186:$J$213,6,1)),1.45)</f>
        <v>1.45</v>
      </c>
      <c r="AU73" s="96">
        <f>IFERROR(1+IF(AND(CONFIG!$C$15="Oui",AU$2&lt;=CONFIG!$C$16),VLOOKUP(AU72*12,CONFIG!$B$186:$J$213,9,1),VLOOKUP(AU72*12,CONFIG!$B$186:$J$213,6,1)),1.45)</f>
        <v>1.45</v>
      </c>
      <c r="AV73" s="96">
        <f>IFERROR(1+IF(AND(CONFIG!$C$15="Oui",AV$2&lt;=CONFIG!$C$16),VLOOKUP(AV72*12,CONFIG!$B$186:$J$213,9,1),VLOOKUP(AV72*12,CONFIG!$B$186:$J$213,6,1)),1.45)</f>
        <v>1.45</v>
      </c>
      <c r="AW73" s="96">
        <f>IFERROR(1+IF(AND(CONFIG!$C$15="Oui",AW$2&lt;=CONFIG!$C$16),VLOOKUP(AW72*12,CONFIG!$B$186:$J$213,9,1),VLOOKUP(AW72*12,CONFIG!$B$186:$J$213,6,1)),1.45)</f>
        <v>1.45</v>
      </c>
      <c r="AX73" s="96">
        <f>IFERROR(1+IF(AND(CONFIG!$C$15="Oui",AX$2&lt;=CONFIG!$C$16),VLOOKUP(AX72*12,CONFIG!$B$186:$J$213,9,1),VLOOKUP(AX72*12,CONFIG!$B$186:$J$213,6,1)),1.45)</f>
        <v>1.45</v>
      </c>
      <c r="AY73" s="96">
        <f>IFERROR(1+IF(AND(CONFIG!$C$15="Oui",AY$2&lt;=CONFIG!$C$16),VLOOKUP(AY72*12,CONFIG!$B$186:$J$213,9,1),VLOOKUP(AY72*12,CONFIG!$B$186:$J$213,6,1)),1.45)</f>
        <v>1.45</v>
      </c>
      <c r="AZ73" s="96">
        <f>IFERROR(1+IF(AND(CONFIG!$C$15="Oui",AZ$2&lt;=CONFIG!$C$16),VLOOKUP(AZ72*12,CONFIG!$B$186:$J$213,9,1),VLOOKUP(AZ72*12,CONFIG!$B$186:$J$213,6,1)),1.45)</f>
        <v>1.45</v>
      </c>
      <c r="BA73" s="96">
        <f>IFERROR(1+IF(AND(CONFIG!$C$15="Oui",BA$2&lt;=CONFIG!$C$16),VLOOKUP(BA72*12,CONFIG!$B$186:$J$213,9,1),VLOOKUP(BA72*12,CONFIG!$B$186:$J$213,6,1)),1.45)</f>
        <v>1.45</v>
      </c>
      <c r="BB73" s="96">
        <f>IFERROR(1+IF(AND(CONFIG!$C$15="Oui",BB$2&lt;=CONFIG!$C$16),VLOOKUP(BB72*12,CONFIG!$B$186:$J$213,9,1),VLOOKUP(BB72*12,CONFIG!$B$186:$J$213,6,1)),1.45)</f>
        <v>1.45</v>
      </c>
      <c r="BC73" s="96">
        <f>IFERROR(1+IF(AND(CONFIG!$C$15="Oui",BC$2&lt;=CONFIG!$C$16),VLOOKUP(BC72*12,CONFIG!$B$186:$J$213,9,1),VLOOKUP(BC72*12,CONFIG!$B$186:$J$213,6,1)),1.45)</f>
        <v>1.45</v>
      </c>
      <c r="BD73" s="96">
        <f>IFERROR(1+IF(AND(CONFIG!$C$15="Oui",BD$2&lt;=CONFIG!$C$16),VLOOKUP(BD72*12,CONFIG!$B$186:$J$213,9,1),VLOOKUP(BD72*12,CONFIG!$B$186:$J$213,6,1)),1.45)</f>
        <v>1.45</v>
      </c>
      <c r="BE73" s="96">
        <f>IFERROR(1+IF(AND(CONFIG!$C$15="Oui",BE$2&lt;=CONFIG!$C$16),VLOOKUP(BE72*12,CONFIG!$B$186:$J$213,9,1),VLOOKUP(BE72*12,CONFIG!$B$186:$J$213,6,1)),1.45)</f>
        <v>1.45</v>
      </c>
      <c r="BF73" s="96">
        <f>IFERROR(1+IF(AND(CONFIG!$C$15="Oui",BF$2&lt;=CONFIG!$C$16),VLOOKUP(BF72*12,CONFIG!$B$186:$J$213,9,1),VLOOKUP(BF72*12,CONFIG!$B$186:$J$213,6,1)),1.45)</f>
        <v>1.45</v>
      </c>
      <c r="BG73" s="96">
        <f>IFERROR(1+IF(AND(CONFIG!$C$15="Oui",BG$2&lt;=CONFIG!$C$16),VLOOKUP(BG72*12,CONFIG!$B$186:$J$213,9,1),VLOOKUP(BG72*12,CONFIG!$B$186:$J$213,6,1)),1.45)</f>
        <v>1.45</v>
      </c>
      <c r="BH73" s="96">
        <f>IFERROR(1+IF(AND(CONFIG!$C$15="Oui",BH$2&lt;=CONFIG!$C$16),VLOOKUP(BH72*12,CONFIG!$B$186:$J$213,9,1),VLOOKUP(BH72*12,CONFIG!$B$186:$J$213,6,1)),1.45)</f>
        <v>1.45</v>
      </c>
      <c r="BI73" s="96">
        <f>IFERROR(1+IF(AND(CONFIG!$C$15="Oui",BI$2&lt;=CONFIG!$C$16),VLOOKUP(BI72*12,CONFIG!$B$186:$J$213,9,1),VLOOKUP(BI72*12,CONFIG!$B$186:$J$213,6,1)),1.45)</f>
        <v>1.45</v>
      </c>
      <c r="BJ73" s="96">
        <f>IFERROR(1+IF(AND(CONFIG!$C$15="Oui",BJ$2&lt;=CONFIG!$C$16),VLOOKUP(BJ72*12,CONFIG!$B$186:$J$213,9,1),VLOOKUP(BJ72*12,CONFIG!$B$186:$J$213,6,1)),1.45)</f>
        <v>1.45</v>
      </c>
      <c r="BK73" s="96">
        <f>IFERROR(1+IF(AND(CONFIG!$C$15="Oui",BK$2&lt;=CONFIG!$C$16),VLOOKUP(BK72*12,CONFIG!$B$186:$J$213,9,1),VLOOKUP(BK72*12,CONFIG!$B$186:$J$213,6,1)),1.45)</f>
        <v>1.45</v>
      </c>
      <c r="BL73" s="96">
        <f>IFERROR(1+IF(AND(CONFIG!$C$15="Oui",BL$2&lt;=CONFIG!$C$16),VLOOKUP(BL72*12,CONFIG!$B$186:$J$213,9,1),VLOOKUP(BL72*12,CONFIG!$B$186:$J$213,6,1)),1.45)</f>
        <v>1.45</v>
      </c>
      <c r="BM73" s="96">
        <f>IFERROR(1+IF(AND(CONFIG!$C$15="Oui",BM$2&lt;=CONFIG!$C$16),VLOOKUP(BM72*12,CONFIG!$B$186:$J$213,9,1),VLOOKUP(BM72*12,CONFIG!$B$186:$J$213,6,1)),1.45)</f>
        <v>1.45</v>
      </c>
      <c r="BN73" s="96">
        <f>IFERROR(1+IF(AND(CONFIG!$C$15="Oui",BN$2&lt;=CONFIG!$C$16),VLOOKUP(BN72*12,CONFIG!$B$186:$J$213,9,1),VLOOKUP(BN72*12,CONFIG!$B$186:$J$213,6,1)),1.45)</f>
        <v>1.45</v>
      </c>
      <c r="BO73" s="96">
        <f>IFERROR(1+IF(AND(CONFIG!$C$15="Oui",BO$2&lt;=CONFIG!$C$16),VLOOKUP(BO72*12,CONFIG!$B$186:$J$213,9,1),VLOOKUP(BO72*12,CONFIG!$B$186:$J$213,6,1)),1.45)</f>
        <v>1.45</v>
      </c>
      <c r="BP73" s="96">
        <f>IFERROR(1+IF(AND(CONFIG!$C$15="Oui",BP$2&lt;=CONFIG!$C$16),VLOOKUP(BP72*12,CONFIG!$B$186:$J$213,9,1),VLOOKUP(BP72*12,CONFIG!$B$186:$J$213,6,1)),1.45)</f>
        <v>1.45</v>
      </c>
      <c r="BQ73" s="96">
        <f>IFERROR(1+IF(AND(CONFIG!$C$15="Oui",BQ$2&lt;=CONFIG!$C$16),VLOOKUP(BQ72*12,CONFIG!$B$186:$J$213,9,1),VLOOKUP(BQ72*12,CONFIG!$B$186:$J$213,6,1)),1.45)</f>
        <v>1.45</v>
      </c>
      <c r="BR73" s="96">
        <f>IFERROR(1+IF(AND(CONFIG!$C$15="Oui",BR$2&lt;=CONFIG!$C$16),VLOOKUP(BR72*12,CONFIG!$B$186:$J$213,9,1),VLOOKUP(BR72*12,CONFIG!$B$186:$J$213,6,1)),1.45)</f>
        <v>1.45</v>
      </c>
      <c r="BS73" s="96">
        <f>IFERROR(1+IF(AND(CONFIG!$C$15="Oui",BS$2&lt;=CONFIG!$C$16),VLOOKUP(BS72*12,CONFIG!$B$186:$J$213,9,1),VLOOKUP(BS72*12,CONFIG!$B$186:$J$213,6,1)),1.45)</f>
        <v>1.45</v>
      </c>
      <c r="BT73" s="96">
        <f>IFERROR(1+IF(AND(CONFIG!$C$15="Oui",BT$2&lt;=CONFIG!$C$16),VLOOKUP(BT72*12,CONFIG!$B$186:$J$213,9,1),VLOOKUP(BT72*12,CONFIG!$B$186:$J$213,6,1)),1.45)</f>
        <v>1.45</v>
      </c>
      <c r="BU73" s="96">
        <f>IFERROR(1+IF(AND(CONFIG!$C$15="Oui",BU$2&lt;=CONFIG!$C$16),VLOOKUP(BU72*12,CONFIG!$B$186:$J$213,9,1),VLOOKUP(BU72*12,CONFIG!$B$186:$J$213,6,1)),1.45)</f>
        <v>1.45</v>
      </c>
      <c r="BV73" s="96">
        <f>IFERROR(1+IF(AND(CONFIG!$C$15="Oui",BV$2&lt;=CONFIG!$C$16),VLOOKUP(BV72*12,CONFIG!$B$186:$J$213,9,1),VLOOKUP(BV72*12,CONFIG!$B$186:$J$213,6,1)),1.45)</f>
        <v>1.45</v>
      </c>
      <c r="BW73" s="96">
        <f>IFERROR(1+IF(AND(CONFIG!$C$15="Oui",BW$2&lt;=CONFIG!$C$16),VLOOKUP(BW72*12,CONFIG!$B$186:$J$213,9,1),VLOOKUP(BW72*12,CONFIG!$B$186:$J$213,6,1)),1.45)</f>
        <v>1.45</v>
      </c>
      <c r="BX73" s="96">
        <f>IFERROR(1+IF(AND(CONFIG!$C$15="Oui",BX$2&lt;=CONFIG!$C$16),VLOOKUP(BX72*12,CONFIG!$B$186:$J$213,9,1),VLOOKUP(BX72*12,CONFIG!$B$186:$J$213,6,1)),1.45)</f>
        <v>1.45</v>
      </c>
    </row>
    <row r="74" hidden="1" outlineLevel="1" collapsed="1">
      <c r="A74" s="136" t="s">
        <v>352</v>
      </c>
      <c r="B74" s="10"/>
      <c r="C74" s="10"/>
      <c r="D74" s="10">
        <f>SUM(Q74:AB74)</f>
        <v>0</v>
      </c>
      <c r="E74" s="10">
        <f>SUM(AC74:AN74)</f>
        <v>0</v>
      </c>
      <c r="F74" s="10">
        <f>SUM(AO74:AZ74)</f>
        <v>0</v>
      </c>
      <c r="G74" s="10">
        <f>SUM(BA74:BL74)</f>
        <v>0</v>
      </c>
      <c r="H74" s="10">
        <f>SUM(BM74:BX74)</f>
        <v>0</v>
      </c>
      <c r="I74" s="79"/>
      <c r="J74" s="33" t="str">
        <f t="shared" si="13"/>
        <v>-</v>
      </c>
      <c r="K74" s="33" t="str">
        <f t="shared" ref="K74:O74" si="150">IFERROR(D74/C74-1,"-")</f>
        <v>-</v>
      </c>
      <c r="L74" s="33" t="str">
        <f t="shared" si="150"/>
        <v>-</v>
      </c>
      <c r="M74" s="33" t="str">
        <f t="shared" si="150"/>
        <v>-</v>
      </c>
      <c r="N74" s="33" t="str">
        <f t="shared" si="150"/>
        <v>-</v>
      </c>
      <c r="O74" s="33" t="str">
        <f t="shared" si="150"/>
        <v>-</v>
      </c>
      <c r="P74" s="79"/>
      <c r="Q74" s="120">
        <f t="shared" ref="Q74:BX74" si="151">Q75*Q76*Q77</f>
        <v>0</v>
      </c>
      <c r="R74" s="120">
        <f t="shared" si="151"/>
        <v>0</v>
      </c>
      <c r="S74" s="120">
        <f t="shared" si="151"/>
        <v>0</v>
      </c>
      <c r="T74" s="120">
        <f t="shared" si="151"/>
        <v>0</v>
      </c>
      <c r="U74" s="120">
        <f t="shared" si="151"/>
        <v>0</v>
      </c>
      <c r="V74" s="120">
        <f t="shared" si="151"/>
        <v>0</v>
      </c>
      <c r="W74" s="120">
        <f t="shared" si="151"/>
        <v>0</v>
      </c>
      <c r="X74" s="120">
        <f t="shared" si="151"/>
        <v>0</v>
      </c>
      <c r="Y74" s="120">
        <f t="shared" si="151"/>
        <v>0</v>
      </c>
      <c r="Z74" s="120">
        <f t="shared" si="151"/>
        <v>0</v>
      </c>
      <c r="AA74" s="120">
        <f t="shared" si="151"/>
        <v>0</v>
      </c>
      <c r="AB74" s="120">
        <f t="shared" si="151"/>
        <v>0</v>
      </c>
      <c r="AC74" s="120">
        <f t="shared" si="151"/>
        <v>0</v>
      </c>
      <c r="AD74" s="120">
        <f t="shared" si="151"/>
        <v>0</v>
      </c>
      <c r="AE74" s="120">
        <f t="shared" si="151"/>
        <v>0</v>
      </c>
      <c r="AF74" s="120">
        <f t="shared" si="151"/>
        <v>0</v>
      </c>
      <c r="AG74" s="120">
        <f t="shared" si="151"/>
        <v>0</v>
      </c>
      <c r="AH74" s="120">
        <f t="shared" si="151"/>
        <v>0</v>
      </c>
      <c r="AI74" s="120">
        <f t="shared" si="151"/>
        <v>0</v>
      </c>
      <c r="AJ74" s="120">
        <f t="shared" si="151"/>
        <v>0</v>
      </c>
      <c r="AK74" s="120">
        <f t="shared" si="151"/>
        <v>0</v>
      </c>
      <c r="AL74" s="120">
        <f t="shared" si="151"/>
        <v>0</v>
      </c>
      <c r="AM74" s="120">
        <f t="shared" si="151"/>
        <v>0</v>
      </c>
      <c r="AN74" s="120">
        <f t="shared" si="151"/>
        <v>0</v>
      </c>
      <c r="AO74" s="120">
        <f t="shared" si="151"/>
        <v>0</v>
      </c>
      <c r="AP74" s="120">
        <f t="shared" si="151"/>
        <v>0</v>
      </c>
      <c r="AQ74" s="120">
        <f t="shared" si="151"/>
        <v>0</v>
      </c>
      <c r="AR74" s="120">
        <f t="shared" si="151"/>
        <v>0</v>
      </c>
      <c r="AS74" s="120">
        <f t="shared" si="151"/>
        <v>0</v>
      </c>
      <c r="AT74" s="120">
        <f t="shared" si="151"/>
        <v>0</v>
      </c>
      <c r="AU74" s="120">
        <f t="shared" si="151"/>
        <v>0</v>
      </c>
      <c r="AV74" s="120">
        <f t="shared" si="151"/>
        <v>0</v>
      </c>
      <c r="AW74" s="120">
        <f t="shared" si="151"/>
        <v>0</v>
      </c>
      <c r="AX74" s="120">
        <f t="shared" si="151"/>
        <v>0</v>
      </c>
      <c r="AY74" s="120">
        <f t="shared" si="151"/>
        <v>0</v>
      </c>
      <c r="AZ74" s="120">
        <f t="shared" si="151"/>
        <v>0</v>
      </c>
      <c r="BA74" s="120">
        <f t="shared" si="151"/>
        <v>0</v>
      </c>
      <c r="BB74" s="120">
        <f t="shared" si="151"/>
        <v>0</v>
      </c>
      <c r="BC74" s="120">
        <f t="shared" si="151"/>
        <v>0</v>
      </c>
      <c r="BD74" s="120">
        <f t="shared" si="151"/>
        <v>0</v>
      </c>
      <c r="BE74" s="120">
        <f t="shared" si="151"/>
        <v>0</v>
      </c>
      <c r="BF74" s="120">
        <f t="shared" si="151"/>
        <v>0</v>
      </c>
      <c r="BG74" s="120">
        <f t="shared" si="151"/>
        <v>0</v>
      </c>
      <c r="BH74" s="120">
        <f t="shared" si="151"/>
        <v>0</v>
      </c>
      <c r="BI74" s="120">
        <f t="shared" si="151"/>
        <v>0</v>
      </c>
      <c r="BJ74" s="120">
        <f t="shared" si="151"/>
        <v>0</v>
      </c>
      <c r="BK74" s="120">
        <f t="shared" si="151"/>
        <v>0</v>
      </c>
      <c r="BL74" s="120">
        <f t="shared" si="151"/>
        <v>0</v>
      </c>
      <c r="BM74" s="120">
        <f t="shared" si="151"/>
        <v>0</v>
      </c>
      <c r="BN74" s="120">
        <f t="shared" si="151"/>
        <v>0</v>
      </c>
      <c r="BO74" s="120">
        <f t="shared" si="151"/>
        <v>0</v>
      </c>
      <c r="BP74" s="120">
        <f t="shared" si="151"/>
        <v>0</v>
      </c>
      <c r="BQ74" s="120">
        <f t="shared" si="151"/>
        <v>0</v>
      </c>
      <c r="BR74" s="120">
        <f t="shared" si="151"/>
        <v>0</v>
      </c>
      <c r="BS74" s="120">
        <f t="shared" si="151"/>
        <v>0</v>
      </c>
      <c r="BT74" s="120">
        <f t="shared" si="151"/>
        <v>0</v>
      </c>
      <c r="BU74" s="120">
        <f t="shared" si="151"/>
        <v>0</v>
      </c>
      <c r="BV74" s="120">
        <f t="shared" si="151"/>
        <v>0</v>
      </c>
      <c r="BW74" s="120">
        <f t="shared" si="151"/>
        <v>0</v>
      </c>
      <c r="BX74" s="120">
        <f t="shared" si="151"/>
        <v>0</v>
      </c>
    </row>
    <row r="75" hidden="1" outlineLevel="2">
      <c r="A75" s="101" t="str">
        <f>CONFIG!$D$76</f>
        <v>Nombre de salariés</v>
      </c>
      <c r="B75" s="23"/>
      <c r="C75" s="137"/>
      <c r="D75" s="137">
        <f>IFERROR(AVERAGEIFS(Q75:AB75,Q76:AB76,"&gt;0"),0)</f>
        <v>0</v>
      </c>
      <c r="E75" s="137">
        <f>IFERROR(AVERAGEIFS(AC75:AN75,AC76:AN76,"&gt;0"),0)</f>
        <v>0</v>
      </c>
      <c r="F75" s="137">
        <f>IFERROR(AVERAGEIFS(AO75:AZ75,AO76:AZ76,"&gt;0"),0)</f>
        <v>0</v>
      </c>
      <c r="G75" s="137">
        <f>IFERROR(AVERAGEIFS(BA75:BL75,BA76:BL76,"&gt;0"),0)</f>
        <v>0</v>
      </c>
      <c r="H75" s="137">
        <f>IFERROR(AVERAGEIFS(BM75:BX75,BM76:BX76,"&gt;0"),0)</f>
        <v>0</v>
      </c>
      <c r="I75" s="79"/>
      <c r="J75" s="33" t="str">
        <f t="shared" si="13"/>
        <v>-</v>
      </c>
      <c r="K75" s="33" t="str">
        <f t="shared" ref="K75:O75" si="152">IFERROR(D75/C75-1,"-")</f>
        <v>-</v>
      </c>
      <c r="L75" s="33" t="str">
        <f t="shared" si="152"/>
        <v>-</v>
      </c>
      <c r="M75" s="33" t="str">
        <f t="shared" si="152"/>
        <v>-</v>
      </c>
      <c r="N75" s="33" t="str">
        <f t="shared" si="152"/>
        <v>-</v>
      </c>
      <c r="O75" s="33" t="str">
        <f t="shared" si="152"/>
        <v>-</v>
      </c>
      <c r="P75" s="79"/>
      <c r="Q75" s="138">
        <v>0.0</v>
      </c>
      <c r="R75" s="138">
        <v>0.0</v>
      </c>
      <c r="S75" s="138">
        <v>0.0</v>
      </c>
      <c r="T75" s="138">
        <v>0.0</v>
      </c>
      <c r="U75" s="138">
        <v>0.0</v>
      </c>
      <c r="V75" s="138">
        <v>0.0</v>
      </c>
      <c r="W75" s="138">
        <v>0.0</v>
      </c>
      <c r="X75" s="138">
        <v>0.0</v>
      </c>
      <c r="Y75" s="138">
        <v>0.0</v>
      </c>
      <c r="Z75" s="138">
        <v>0.0</v>
      </c>
      <c r="AA75" s="138">
        <v>0.0</v>
      </c>
      <c r="AB75" s="138">
        <v>0.0</v>
      </c>
      <c r="AC75" s="138">
        <v>0.0</v>
      </c>
      <c r="AD75" s="138">
        <v>0.0</v>
      </c>
      <c r="AE75" s="138">
        <v>0.0</v>
      </c>
      <c r="AF75" s="138">
        <v>0.0</v>
      </c>
      <c r="AG75" s="138">
        <v>0.0</v>
      </c>
      <c r="AH75" s="138">
        <v>0.0</v>
      </c>
      <c r="AI75" s="138">
        <v>0.0</v>
      </c>
      <c r="AJ75" s="138">
        <v>0.0</v>
      </c>
      <c r="AK75" s="138">
        <v>0.0</v>
      </c>
      <c r="AL75" s="138">
        <v>0.0</v>
      </c>
      <c r="AM75" s="138">
        <v>0.0</v>
      </c>
      <c r="AN75" s="138">
        <v>0.0</v>
      </c>
      <c r="AO75" s="138">
        <v>0.0</v>
      </c>
      <c r="AP75" s="138">
        <v>0.0</v>
      </c>
      <c r="AQ75" s="138">
        <v>0.0</v>
      </c>
      <c r="AR75" s="138">
        <v>0.0</v>
      </c>
      <c r="AS75" s="138">
        <v>0.0</v>
      </c>
      <c r="AT75" s="138">
        <v>0.0</v>
      </c>
      <c r="AU75" s="138">
        <v>0.0</v>
      </c>
      <c r="AV75" s="138">
        <v>0.0</v>
      </c>
      <c r="AW75" s="138">
        <v>0.0</v>
      </c>
      <c r="AX75" s="138">
        <v>0.0</v>
      </c>
      <c r="AY75" s="138">
        <v>0.0</v>
      </c>
      <c r="AZ75" s="138">
        <v>0.0</v>
      </c>
      <c r="BA75" s="138">
        <v>0.0</v>
      </c>
      <c r="BB75" s="138">
        <v>0.0</v>
      </c>
      <c r="BC75" s="138">
        <v>0.0</v>
      </c>
      <c r="BD75" s="138">
        <v>0.0</v>
      </c>
      <c r="BE75" s="138">
        <v>0.0</v>
      </c>
      <c r="BF75" s="138">
        <v>0.0</v>
      </c>
      <c r="BG75" s="138">
        <v>0.0</v>
      </c>
      <c r="BH75" s="138">
        <v>0.0</v>
      </c>
      <c r="BI75" s="138">
        <v>0.0</v>
      </c>
      <c r="BJ75" s="138">
        <v>0.0</v>
      </c>
      <c r="BK75" s="138">
        <v>0.0</v>
      </c>
      <c r="BL75" s="138">
        <v>0.0</v>
      </c>
      <c r="BM75" s="138">
        <v>0.0</v>
      </c>
      <c r="BN75" s="138">
        <v>0.0</v>
      </c>
      <c r="BO75" s="138">
        <v>0.0</v>
      </c>
      <c r="BP75" s="138">
        <v>0.0</v>
      </c>
      <c r="BQ75" s="138">
        <v>0.0</v>
      </c>
      <c r="BR75" s="138">
        <v>0.0</v>
      </c>
      <c r="BS75" s="138">
        <v>0.0</v>
      </c>
      <c r="BT75" s="138">
        <v>0.0</v>
      </c>
      <c r="BU75" s="138">
        <v>0.0</v>
      </c>
      <c r="BV75" s="138">
        <v>0.0</v>
      </c>
      <c r="BW75" s="138">
        <v>0.0</v>
      </c>
      <c r="BX75" s="138">
        <v>0.0</v>
      </c>
    </row>
    <row r="76" hidden="1" outlineLevel="2">
      <c r="A76" s="101" t="str">
        <f>CONFIG!$D$77</f>
        <v>Salaire Brut</v>
      </c>
      <c r="B76" s="23"/>
      <c r="C76" s="23"/>
      <c r="D76" s="10">
        <f>SUM(Q76:AB76)</f>
        <v>0</v>
      </c>
      <c r="E76" s="10">
        <f>SUM(AC76:AN76)</f>
        <v>0</v>
      </c>
      <c r="F76" s="10">
        <f>SUM(AO76:AZ76)</f>
        <v>0</v>
      </c>
      <c r="G76" s="10">
        <f>SUM(BA76:BL76)</f>
        <v>0</v>
      </c>
      <c r="H76" s="10">
        <f>SUM(BM76:BX76)</f>
        <v>0</v>
      </c>
      <c r="I76" s="79"/>
      <c r="J76" s="33" t="str">
        <f t="shared" si="13"/>
        <v>-</v>
      </c>
      <c r="K76" s="33" t="str">
        <f t="shared" ref="K76:O76" si="153">IFERROR(D76/C76-1,"-")</f>
        <v>-</v>
      </c>
      <c r="L76" s="33" t="str">
        <f t="shared" si="153"/>
        <v>-</v>
      </c>
      <c r="M76" s="33" t="str">
        <f t="shared" si="153"/>
        <v>-</v>
      </c>
      <c r="N76" s="33" t="str">
        <f t="shared" si="153"/>
        <v>-</v>
      </c>
      <c r="O76" s="33" t="str">
        <f t="shared" si="153"/>
        <v>-</v>
      </c>
      <c r="P76" s="79"/>
      <c r="Q76" s="138">
        <v>0.0</v>
      </c>
      <c r="R76" s="138">
        <v>0.0</v>
      </c>
      <c r="S76" s="138">
        <v>0.0</v>
      </c>
      <c r="T76" s="138">
        <v>0.0</v>
      </c>
      <c r="U76" s="138">
        <v>0.0</v>
      </c>
      <c r="V76" s="138">
        <v>0.0</v>
      </c>
      <c r="W76" s="138">
        <v>0.0</v>
      </c>
      <c r="X76" s="138">
        <v>0.0</v>
      </c>
      <c r="Y76" s="138">
        <v>0.0</v>
      </c>
      <c r="Z76" s="138">
        <v>0.0</v>
      </c>
      <c r="AA76" s="138">
        <v>0.0</v>
      </c>
      <c r="AB76" s="138">
        <v>0.0</v>
      </c>
      <c r="AC76" s="138">
        <v>0.0</v>
      </c>
      <c r="AD76" s="138">
        <v>0.0</v>
      </c>
      <c r="AE76" s="138">
        <v>0.0</v>
      </c>
      <c r="AF76" s="138">
        <v>0.0</v>
      </c>
      <c r="AG76" s="138">
        <v>0.0</v>
      </c>
      <c r="AH76" s="138">
        <v>0.0</v>
      </c>
      <c r="AI76" s="138">
        <v>0.0</v>
      </c>
      <c r="AJ76" s="138">
        <v>0.0</v>
      </c>
      <c r="AK76" s="138">
        <v>0.0</v>
      </c>
      <c r="AL76" s="138">
        <v>0.0</v>
      </c>
      <c r="AM76" s="138">
        <v>0.0</v>
      </c>
      <c r="AN76" s="138">
        <v>0.0</v>
      </c>
      <c r="AO76" s="138">
        <v>0.0</v>
      </c>
      <c r="AP76" s="138">
        <v>0.0</v>
      </c>
      <c r="AQ76" s="138">
        <v>0.0</v>
      </c>
      <c r="AR76" s="138">
        <v>0.0</v>
      </c>
      <c r="AS76" s="138">
        <v>0.0</v>
      </c>
      <c r="AT76" s="138">
        <v>0.0</v>
      </c>
      <c r="AU76" s="138">
        <v>0.0</v>
      </c>
      <c r="AV76" s="138">
        <v>0.0</v>
      </c>
      <c r="AW76" s="138">
        <v>0.0</v>
      </c>
      <c r="AX76" s="138">
        <v>0.0</v>
      </c>
      <c r="AY76" s="138">
        <v>0.0</v>
      </c>
      <c r="AZ76" s="138">
        <v>0.0</v>
      </c>
      <c r="BA76" s="138">
        <v>0.0</v>
      </c>
      <c r="BB76" s="138">
        <v>0.0</v>
      </c>
      <c r="BC76" s="138">
        <v>0.0</v>
      </c>
      <c r="BD76" s="138">
        <v>0.0</v>
      </c>
      <c r="BE76" s="138">
        <v>0.0</v>
      </c>
      <c r="BF76" s="138">
        <v>0.0</v>
      </c>
      <c r="BG76" s="138">
        <v>0.0</v>
      </c>
      <c r="BH76" s="138">
        <v>0.0</v>
      </c>
      <c r="BI76" s="138">
        <v>0.0</v>
      </c>
      <c r="BJ76" s="138">
        <v>0.0</v>
      </c>
      <c r="BK76" s="138">
        <v>0.0</v>
      </c>
      <c r="BL76" s="138">
        <v>0.0</v>
      </c>
      <c r="BM76" s="138">
        <v>0.0</v>
      </c>
      <c r="BN76" s="138">
        <v>0.0</v>
      </c>
      <c r="BO76" s="138">
        <v>0.0</v>
      </c>
      <c r="BP76" s="138">
        <v>0.0</v>
      </c>
      <c r="BQ76" s="138">
        <v>0.0</v>
      </c>
      <c r="BR76" s="138">
        <v>0.0</v>
      </c>
      <c r="BS76" s="138">
        <v>0.0</v>
      </c>
      <c r="BT76" s="138">
        <v>0.0</v>
      </c>
      <c r="BU76" s="138">
        <v>0.0</v>
      </c>
      <c r="BV76" s="138">
        <v>0.0</v>
      </c>
      <c r="BW76" s="138">
        <v>0.0</v>
      </c>
      <c r="BX76" s="138">
        <v>0.0</v>
      </c>
    </row>
    <row r="77" hidden="1" outlineLevel="2">
      <c r="A77" s="101" t="str">
        <f>CONFIG!$D$78</f>
        <v>Taux de charges sociales</v>
      </c>
      <c r="B77" s="23"/>
      <c r="C77" s="96"/>
      <c r="D77" s="110">
        <f>IFERROR(AVERAGEIFS(Q77:AB77,Q75:AB75,"&gt;0"),0)</f>
        <v>0</v>
      </c>
      <c r="E77" s="110">
        <f>IFERROR(AVERAGEIFS(AC77:AN77,AC75:AN75,"&gt;0"),0)</f>
        <v>0</v>
      </c>
      <c r="F77" s="110">
        <f>IFERROR(AVERAGEIFS(AO77:AZ77,AO75:AZ75,"&gt;0"),0)</f>
        <v>0</v>
      </c>
      <c r="G77" s="110">
        <f>IFERROR(AVERAGEIFS(BA77:BL77,BA75:BL75,"&gt;0"),0)</f>
        <v>0</v>
      </c>
      <c r="H77" s="110">
        <f>IFERROR(AVERAGEIFS(BM77:BX77,BM75:BX75,"&gt;0"),0)</f>
        <v>0</v>
      </c>
      <c r="I77" s="79"/>
      <c r="J77" s="33" t="str">
        <f t="shared" si="13"/>
        <v>-</v>
      </c>
      <c r="K77" s="33" t="str">
        <f t="shared" ref="K77:O77" si="154">IFERROR(D77/C77-1,"-")</f>
        <v>-</v>
      </c>
      <c r="L77" s="33" t="str">
        <f t="shared" si="154"/>
        <v>-</v>
      </c>
      <c r="M77" s="33" t="str">
        <f t="shared" si="154"/>
        <v>-</v>
      </c>
      <c r="N77" s="33" t="str">
        <f t="shared" si="154"/>
        <v>-</v>
      </c>
      <c r="O77" s="33" t="str">
        <f t="shared" si="154"/>
        <v>-</v>
      </c>
      <c r="P77" s="79"/>
      <c r="Q77" s="96">
        <f>IFERROR(1+IF(AND(CONFIG!$C$15="Oui",Q$2&lt;=CONFIG!$C$16),VLOOKUP(Q76*12,CONFIG!$B$186:$J$213,9,1),VLOOKUP(Q76*12,CONFIG!$B$186:$J$213,6,1)),1.45)</f>
        <v>1.45</v>
      </c>
      <c r="R77" s="96">
        <f>IFERROR(1+IF(AND(CONFIG!$C$15="Oui",R$2&lt;=CONFIG!$C$16),VLOOKUP(R76*12,CONFIG!$B$186:$J$213,9,1),VLOOKUP(R76*12,CONFIG!$B$186:$J$213,6,1)),1.45)</f>
        <v>1.45</v>
      </c>
      <c r="S77" s="96">
        <f>IFERROR(1+IF(AND(CONFIG!$C$15="Oui",S$2&lt;=CONFIG!$C$16),VLOOKUP(S76*12,CONFIG!$B$186:$J$213,9,1),VLOOKUP(S76*12,CONFIG!$B$186:$J$213,6,1)),1.45)</f>
        <v>1.45</v>
      </c>
      <c r="T77" s="96">
        <f>IFERROR(1+IF(AND(CONFIG!$C$15="Oui",T$2&lt;=CONFIG!$C$16),VLOOKUP(T76*12,CONFIG!$B$186:$J$213,9,1),VLOOKUP(T76*12,CONFIG!$B$186:$J$213,6,1)),1.45)</f>
        <v>1.45</v>
      </c>
      <c r="U77" s="96">
        <f>IFERROR(1+IF(AND(CONFIG!$C$15="Oui",U$2&lt;=CONFIG!$C$16),VLOOKUP(U76*12,CONFIG!$B$186:$J$213,9,1),VLOOKUP(U76*12,CONFIG!$B$186:$J$213,6,1)),1.45)</f>
        <v>1.45</v>
      </c>
      <c r="V77" s="96">
        <f>IFERROR(1+IF(AND(CONFIG!$C$15="Oui",V$2&lt;=CONFIG!$C$16),VLOOKUP(V76*12,CONFIG!$B$186:$J$213,9,1),VLOOKUP(V76*12,CONFIG!$B$186:$J$213,6,1)),1.45)</f>
        <v>1.45</v>
      </c>
      <c r="W77" s="96">
        <f>IFERROR(1+IF(AND(CONFIG!$C$15="Oui",W$2&lt;=CONFIG!$C$16),VLOOKUP(W76*12,CONFIG!$B$186:$J$213,9,1),VLOOKUP(W76*12,CONFIG!$B$186:$J$213,6,1)),1.45)</f>
        <v>1.45</v>
      </c>
      <c r="X77" s="96">
        <f>IFERROR(1+IF(AND(CONFIG!$C$15="Oui",X$2&lt;=CONFIG!$C$16),VLOOKUP(X76*12,CONFIG!$B$186:$J$213,9,1),VLOOKUP(X76*12,CONFIG!$B$186:$J$213,6,1)),1.45)</f>
        <v>1.45</v>
      </c>
      <c r="Y77" s="96">
        <f>IFERROR(1+IF(AND(CONFIG!$C$15="Oui",Y$2&lt;=CONFIG!$C$16),VLOOKUP(Y76*12,CONFIG!$B$186:$J$213,9,1),VLOOKUP(Y76*12,CONFIG!$B$186:$J$213,6,1)),1.45)</f>
        <v>1.45</v>
      </c>
      <c r="Z77" s="96">
        <f>IFERROR(1+IF(AND(CONFIG!$C$15="Oui",Z$2&lt;=CONFIG!$C$16),VLOOKUP(Z76*12,CONFIG!$B$186:$J$213,9,1),VLOOKUP(Z76*12,CONFIG!$B$186:$J$213,6,1)),1.45)</f>
        <v>1.45</v>
      </c>
      <c r="AA77" s="96">
        <f>IFERROR(1+IF(AND(CONFIG!$C$15="Oui",AA$2&lt;=CONFIG!$C$16),VLOOKUP(AA76*12,CONFIG!$B$186:$J$213,9,1),VLOOKUP(AA76*12,CONFIG!$B$186:$J$213,6,1)),1.45)</f>
        <v>1.45</v>
      </c>
      <c r="AB77" s="96">
        <f>IFERROR(1+IF(AND(CONFIG!$C$15="Oui",AB$2&lt;=CONFIG!$C$16),VLOOKUP(AB76*12,CONFIG!$B$186:$J$213,9,1),VLOOKUP(AB76*12,CONFIG!$B$186:$J$213,6,1)),1.45)</f>
        <v>1.45</v>
      </c>
      <c r="AC77" s="96">
        <f>IFERROR(1+IF(AND(CONFIG!$C$15="Oui",AC$2&lt;=CONFIG!$C$16),VLOOKUP(AC76*12,CONFIG!$B$186:$J$213,9,1),VLOOKUP(AC76*12,CONFIG!$B$186:$J$213,6,1)),1.45)</f>
        <v>1.45</v>
      </c>
      <c r="AD77" s="96">
        <f>IFERROR(1+IF(AND(CONFIG!$C$15="Oui",AD$2&lt;=CONFIG!$C$16),VLOOKUP(AD76*12,CONFIG!$B$186:$J$213,9,1),VLOOKUP(AD76*12,CONFIG!$B$186:$J$213,6,1)),1.45)</f>
        <v>1.45</v>
      </c>
      <c r="AE77" s="96">
        <f>IFERROR(1+IF(AND(CONFIG!$C$15="Oui",AE$2&lt;=CONFIG!$C$16),VLOOKUP(AE76*12,CONFIG!$B$186:$J$213,9,1),VLOOKUP(AE76*12,CONFIG!$B$186:$J$213,6,1)),1.45)</f>
        <v>1.45</v>
      </c>
      <c r="AF77" s="96">
        <f>IFERROR(1+IF(AND(CONFIG!$C$15="Oui",AF$2&lt;=CONFIG!$C$16),VLOOKUP(AF76*12,CONFIG!$B$186:$J$213,9,1),VLOOKUP(AF76*12,CONFIG!$B$186:$J$213,6,1)),1.45)</f>
        <v>1.45</v>
      </c>
      <c r="AG77" s="96">
        <f>IFERROR(1+IF(AND(CONFIG!$C$15="Oui",AG$2&lt;=CONFIG!$C$16),VLOOKUP(AG76*12,CONFIG!$B$186:$J$213,9,1),VLOOKUP(AG76*12,CONFIG!$B$186:$J$213,6,1)),1.45)</f>
        <v>1.45</v>
      </c>
      <c r="AH77" s="96">
        <f>IFERROR(1+IF(AND(CONFIG!$C$15="Oui",AH$2&lt;=CONFIG!$C$16),VLOOKUP(AH76*12,CONFIG!$B$186:$J$213,9,1),VLOOKUP(AH76*12,CONFIG!$B$186:$J$213,6,1)),1.45)</f>
        <v>1.45</v>
      </c>
      <c r="AI77" s="96">
        <f>IFERROR(1+IF(AND(CONFIG!$C$15="Oui",AI$2&lt;=CONFIG!$C$16),VLOOKUP(AI76*12,CONFIG!$B$186:$J$213,9,1),VLOOKUP(AI76*12,CONFIG!$B$186:$J$213,6,1)),1.45)</f>
        <v>1.45</v>
      </c>
      <c r="AJ77" s="96">
        <f>IFERROR(1+IF(AND(CONFIG!$C$15="Oui",AJ$2&lt;=CONFIG!$C$16),VLOOKUP(AJ76*12,CONFIG!$B$186:$J$213,9,1),VLOOKUP(AJ76*12,CONFIG!$B$186:$J$213,6,1)),1.45)</f>
        <v>1.45</v>
      </c>
      <c r="AK77" s="96">
        <f>IFERROR(1+IF(AND(CONFIG!$C$15="Oui",AK$2&lt;=CONFIG!$C$16),VLOOKUP(AK76*12,CONFIG!$B$186:$J$213,9,1),VLOOKUP(AK76*12,CONFIG!$B$186:$J$213,6,1)),1.45)</f>
        <v>1.45</v>
      </c>
      <c r="AL77" s="96">
        <f>IFERROR(1+IF(AND(CONFIG!$C$15="Oui",AL$2&lt;=CONFIG!$C$16),VLOOKUP(AL76*12,CONFIG!$B$186:$J$213,9,1),VLOOKUP(AL76*12,CONFIG!$B$186:$J$213,6,1)),1.45)</f>
        <v>1.45</v>
      </c>
      <c r="AM77" s="96">
        <f>IFERROR(1+IF(AND(CONFIG!$C$15="Oui",AM$2&lt;=CONFIG!$C$16),VLOOKUP(AM76*12,CONFIG!$B$186:$J$213,9,1),VLOOKUP(AM76*12,CONFIG!$B$186:$J$213,6,1)),1.45)</f>
        <v>1.45</v>
      </c>
      <c r="AN77" s="96">
        <f>IFERROR(1+IF(AND(CONFIG!$C$15="Oui",AN$2&lt;=CONFIG!$C$16),VLOOKUP(AN76*12,CONFIG!$B$186:$J$213,9,1),VLOOKUP(AN76*12,CONFIG!$B$186:$J$213,6,1)),1.45)</f>
        <v>1.45</v>
      </c>
      <c r="AO77" s="96">
        <f>IFERROR(1+IF(AND(CONFIG!$C$15="Oui",AO$2&lt;=CONFIG!$C$16),VLOOKUP(AO76*12,CONFIG!$B$186:$J$213,9,1),VLOOKUP(AO76*12,CONFIG!$B$186:$J$213,6,1)),1.45)</f>
        <v>1.45</v>
      </c>
      <c r="AP77" s="96">
        <f>IFERROR(1+IF(AND(CONFIG!$C$15="Oui",AP$2&lt;=CONFIG!$C$16),VLOOKUP(AP76*12,CONFIG!$B$186:$J$213,9,1),VLOOKUP(AP76*12,CONFIG!$B$186:$J$213,6,1)),1.45)</f>
        <v>1.45</v>
      </c>
      <c r="AQ77" s="96">
        <f>IFERROR(1+IF(AND(CONFIG!$C$15="Oui",AQ$2&lt;=CONFIG!$C$16),VLOOKUP(AQ76*12,CONFIG!$B$186:$J$213,9,1),VLOOKUP(AQ76*12,CONFIG!$B$186:$J$213,6,1)),1.45)</f>
        <v>1.45</v>
      </c>
      <c r="AR77" s="96">
        <f>IFERROR(1+IF(AND(CONFIG!$C$15="Oui",AR$2&lt;=CONFIG!$C$16),VLOOKUP(AR76*12,CONFIG!$B$186:$J$213,9,1),VLOOKUP(AR76*12,CONFIG!$B$186:$J$213,6,1)),1.45)</f>
        <v>1.45</v>
      </c>
      <c r="AS77" s="96">
        <f>IFERROR(1+IF(AND(CONFIG!$C$15="Oui",AS$2&lt;=CONFIG!$C$16),VLOOKUP(AS76*12,CONFIG!$B$186:$J$213,9,1),VLOOKUP(AS76*12,CONFIG!$B$186:$J$213,6,1)),1.45)</f>
        <v>1.45</v>
      </c>
      <c r="AT77" s="96">
        <f>IFERROR(1+IF(AND(CONFIG!$C$15="Oui",AT$2&lt;=CONFIG!$C$16),VLOOKUP(AT76*12,CONFIG!$B$186:$J$213,9,1),VLOOKUP(AT76*12,CONFIG!$B$186:$J$213,6,1)),1.45)</f>
        <v>1.45</v>
      </c>
      <c r="AU77" s="96">
        <f>IFERROR(1+IF(AND(CONFIG!$C$15="Oui",AU$2&lt;=CONFIG!$C$16),VLOOKUP(AU76*12,CONFIG!$B$186:$J$213,9,1),VLOOKUP(AU76*12,CONFIG!$B$186:$J$213,6,1)),1.45)</f>
        <v>1.45</v>
      </c>
      <c r="AV77" s="96">
        <f>IFERROR(1+IF(AND(CONFIG!$C$15="Oui",AV$2&lt;=CONFIG!$C$16),VLOOKUP(AV76*12,CONFIG!$B$186:$J$213,9,1),VLOOKUP(AV76*12,CONFIG!$B$186:$J$213,6,1)),1.45)</f>
        <v>1.45</v>
      </c>
      <c r="AW77" s="96">
        <f>IFERROR(1+IF(AND(CONFIG!$C$15="Oui",AW$2&lt;=CONFIG!$C$16),VLOOKUP(AW76*12,CONFIG!$B$186:$J$213,9,1),VLOOKUP(AW76*12,CONFIG!$B$186:$J$213,6,1)),1.45)</f>
        <v>1.45</v>
      </c>
      <c r="AX77" s="96">
        <f>IFERROR(1+IF(AND(CONFIG!$C$15="Oui",AX$2&lt;=CONFIG!$C$16),VLOOKUP(AX76*12,CONFIG!$B$186:$J$213,9,1),VLOOKUP(AX76*12,CONFIG!$B$186:$J$213,6,1)),1.45)</f>
        <v>1.45</v>
      </c>
      <c r="AY77" s="96">
        <f>IFERROR(1+IF(AND(CONFIG!$C$15="Oui",AY$2&lt;=CONFIG!$C$16),VLOOKUP(AY76*12,CONFIG!$B$186:$J$213,9,1),VLOOKUP(AY76*12,CONFIG!$B$186:$J$213,6,1)),1.45)</f>
        <v>1.45</v>
      </c>
      <c r="AZ77" s="96">
        <f>IFERROR(1+IF(AND(CONFIG!$C$15="Oui",AZ$2&lt;=CONFIG!$C$16),VLOOKUP(AZ76*12,CONFIG!$B$186:$J$213,9,1),VLOOKUP(AZ76*12,CONFIG!$B$186:$J$213,6,1)),1.45)</f>
        <v>1.45</v>
      </c>
      <c r="BA77" s="96">
        <f>IFERROR(1+IF(AND(CONFIG!$C$15="Oui",BA$2&lt;=CONFIG!$C$16),VLOOKUP(BA76*12,CONFIG!$B$186:$J$213,9,1),VLOOKUP(BA76*12,CONFIG!$B$186:$J$213,6,1)),1.45)</f>
        <v>1.45</v>
      </c>
      <c r="BB77" s="96">
        <f>IFERROR(1+IF(AND(CONFIG!$C$15="Oui",BB$2&lt;=CONFIG!$C$16),VLOOKUP(BB76*12,CONFIG!$B$186:$J$213,9,1),VLOOKUP(BB76*12,CONFIG!$B$186:$J$213,6,1)),1.45)</f>
        <v>1.45</v>
      </c>
      <c r="BC77" s="96">
        <f>IFERROR(1+IF(AND(CONFIG!$C$15="Oui",BC$2&lt;=CONFIG!$C$16),VLOOKUP(BC76*12,CONFIG!$B$186:$J$213,9,1),VLOOKUP(BC76*12,CONFIG!$B$186:$J$213,6,1)),1.45)</f>
        <v>1.45</v>
      </c>
      <c r="BD77" s="96">
        <f>IFERROR(1+IF(AND(CONFIG!$C$15="Oui",BD$2&lt;=CONFIG!$C$16),VLOOKUP(BD76*12,CONFIG!$B$186:$J$213,9,1),VLOOKUP(BD76*12,CONFIG!$B$186:$J$213,6,1)),1.45)</f>
        <v>1.45</v>
      </c>
      <c r="BE77" s="96">
        <f>IFERROR(1+IF(AND(CONFIG!$C$15="Oui",BE$2&lt;=CONFIG!$C$16),VLOOKUP(BE76*12,CONFIG!$B$186:$J$213,9,1),VLOOKUP(BE76*12,CONFIG!$B$186:$J$213,6,1)),1.45)</f>
        <v>1.45</v>
      </c>
      <c r="BF77" s="96">
        <f>IFERROR(1+IF(AND(CONFIG!$C$15="Oui",BF$2&lt;=CONFIG!$C$16),VLOOKUP(BF76*12,CONFIG!$B$186:$J$213,9,1),VLOOKUP(BF76*12,CONFIG!$B$186:$J$213,6,1)),1.45)</f>
        <v>1.45</v>
      </c>
      <c r="BG77" s="96">
        <f>IFERROR(1+IF(AND(CONFIG!$C$15="Oui",BG$2&lt;=CONFIG!$C$16),VLOOKUP(BG76*12,CONFIG!$B$186:$J$213,9,1),VLOOKUP(BG76*12,CONFIG!$B$186:$J$213,6,1)),1.45)</f>
        <v>1.45</v>
      </c>
      <c r="BH77" s="96">
        <f>IFERROR(1+IF(AND(CONFIG!$C$15="Oui",BH$2&lt;=CONFIG!$C$16),VLOOKUP(BH76*12,CONFIG!$B$186:$J$213,9,1),VLOOKUP(BH76*12,CONFIG!$B$186:$J$213,6,1)),1.45)</f>
        <v>1.45</v>
      </c>
      <c r="BI77" s="96">
        <f>IFERROR(1+IF(AND(CONFIG!$C$15="Oui",BI$2&lt;=CONFIG!$C$16),VLOOKUP(BI76*12,CONFIG!$B$186:$J$213,9,1),VLOOKUP(BI76*12,CONFIG!$B$186:$J$213,6,1)),1.45)</f>
        <v>1.45</v>
      </c>
      <c r="BJ77" s="96">
        <f>IFERROR(1+IF(AND(CONFIG!$C$15="Oui",BJ$2&lt;=CONFIG!$C$16),VLOOKUP(BJ76*12,CONFIG!$B$186:$J$213,9,1),VLOOKUP(BJ76*12,CONFIG!$B$186:$J$213,6,1)),1.45)</f>
        <v>1.45</v>
      </c>
      <c r="BK77" s="96">
        <f>IFERROR(1+IF(AND(CONFIG!$C$15="Oui",BK$2&lt;=CONFIG!$C$16),VLOOKUP(BK76*12,CONFIG!$B$186:$J$213,9,1),VLOOKUP(BK76*12,CONFIG!$B$186:$J$213,6,1)),1.45)</f>
        <v>1.45</v>
      </c>
      <c r="BL77" s="96">
        <f>IFERROR(1+IF(AND(CONFIG!$C$15="Oui",BL$2&lt;=CONFIG!$C$16),VLOOKUP(BL76*12,CONFIG!$B$186:$J$213,9,1),VLOOKUP(BL76*12,CONFIG!$B$186:$J$213,6,1)),1.45)</f>
        <v>1.45</v>
      </c>
      <c r="BM77" s="96">
        <f>IFERROR(1+IF(AND(CONFIG!$C$15="Oui",BM$2&lt;=CONFIG!$C$16),VLOOKUP(BM76*12,CONFIG!$B$186:$J$213,9,1),VLOOKUP(BM76*12,CONFIG!$B$186:$J$213,6,1)),1.45)</f>
        <v>1.45</v>
      </c>
      <c r="BN77" s="96">
        <f>IFERROR(1+IF(AND(CONFIG!$C$15="Oui",BN$2&lt;=CONFIG!$C$16),VLOOKUP(BN76*12,CONFIG!$B$186:$J$213,9,1),VLOOKUP(BN76*12,CONFIG!$B$186:$J$213,6,1)),1.45)</f>
        <v>1.45</v>
      </c>
      <c r="BO77" s="96">
        <f>IFERROR(1+IF(AND(CONFIG!$C$15="Oui",BO$2&lt;=CONFIG!$C$16),VLOOKUP(BO76*12,CONFIG!$B$186:$J$213,9,1),VLOOKUP(BO76*12,CONFIG!$B$186:$J$213,6,1)),1.45)</f>
        <v>1.45</v>
      </c>
      <c r="BP77" s="96">
        <f>IFERROR(1+IF(AND(CONFIG!$C$15="Oui",BP$2&lt;=CONFIG!$C$16),VLOOKUP(BP76*12,CONFIG!$B$186:$J$213,9,1),VLOOKUP(BP76*12,CONFIG!$B$186:$J$213,6,1)),1.45)</f>
        <v>1.45</v>
      </c>
      <c r="BQ77" s="96">
        <f>IFERROR(1+IF(AND(CONFIG!$C$15="Oui",BQ$2&lt;=CONFIG!$C$16),VLOOKUP(BQ76*12,CONFIG!$B$186:$J$213,9,1),VLOOKUP(BQ76*12,CONFIG!$B$186:$J$213,6,1)),1.45)</f>
        <v>1.45</v>
      </c>
      <c r="BR77" s="96">
        <f>IFERROR(1+IF(AND(CONFIG!$C$15="Oui",BR$2&lt;=CONFIG!$C$16),VLOOKUP(BR76*12,CONFIG!$B$186:$J$213,9,1),VLOOKUP(BR76*12,CONFIG!$B$186:$J$213,6,1)),1.45)</f>
        <v>1.45</v>
      </c>
      <c r="BS77" s="96">
        <f>IFERROR(1+IF(AND(CONFIG!$C$15="Oui",BS$2&lt;=CONFIG!$C$16),VLOOKUP(BS76*12,CONFIG!$B$186:$J$213,9,1),VLOOKUP(BS76*12,CONFIG!$B$186:$J$213,6,1)),1.45)</f>
        <v>1.45</v>
      </c>
      <c r="BT77" s="96">
        <f>IFERROR(1+IF(AND(CONFIG!$C$15="Oui",BT$2&lt;=CONFIG!$C$16),VLOOKUP(BT76*12,CONFIG!$B$186:$J$213,9,1),VLOOKUP(BT76*12,CONFIG!$B$186:$J$213,6,1)),1.45)</f>
        <v>1.45</v>
      </c>
      <c r="BU77" s="96">
        <f>IFERROR(1+IF(AND(CONFIG!$C$15="Oui",BU$2&lt;=CONFIG!$C$16),VLOOKUP(BU76*12,CONFIG!$B$186:$J$213,9,1),VLOOKUP(BU76*12,CONFIG!$B$186:$J$213,6,1)),1.45)</f>
        <v>1.45</v>
      </c>
      <c r="BV77" s="96">
        <f>IFERROR(1+IF(AND(CONFIG!$C$15="Oui",BV$2&lt;=CONFIG!$C$16),VLOOKUP(BV76*12,CONFIG!$B$186:$J$213,9,1),VLOOKUP(BV76*12,CONFIG!$B$186:$J$213,6,1)),1.45)</f>
        <v>1.45</v>
      </c>
      <c r="BW77" s="96">
        <f>IFERROR(1+IF(AND(CONFIG!$C$15="Oui",BW$2&lt;=CONFIG!$C$16),VLOOKUP(BW76*12,CONFIG!$B$186:$J$213,9,1),VLOOKUP(BW76*12,CONFIG!$B$186:$J$213,6,1)),1.45)</f>
        <v>1.45</v>
      </c>
      <c r="BX77" s="96">
        <f>IFERROR(1+IF(AND(CONFIG!$C$15="Oui",BX$2&lt;=CONFIG!$C$16),VLOOKUP(BX76*12,CONFIG!$B$186:$J$213,9,1),VLOOKUP(BX76*12,CONFIG!$B$186:$J$213,6,1)),1.45)</f>
        <v>1.45</v>
      </c>
    </row>
    <row r="78" hidden="1" outlineLevel="1" collapsed="1">
      <c r="A78" s="136" t="s">
        <v>353</v>
      </c>
      <c r="B78" s="23"/>
      <c r="C78" s="10"/>
      <c r="D78" s="10">
        <f>SUM(Q78:AB78)</f>
        <v>0</v>
      </c>
      <c r="E78" s="10">
        <f>SUM(AC78:AN78)</f>
        <v>0</v>
      </c>
      <c r="F78" s="10">
        <f>SUM(AO78:AZ78)</f>
        <v>0</v>
      </c>
      <c r="G78" s="10">
        <f>SUM(BA78:BL78)</f>
        <v>0</v>
      </c>
      <c r="H78" s="10">
        <f>SUM(BM78:BX78)</f>
        <v>0</v>
      </c>
      <c r="I78" s="79"/>
      <c r="J78" s="33" t="str">
        <f t="shared" si="13"/>
        <v>-</v>
      </c>
      <c r="K78" s="33" t="str">
        <f t="shared" ref="K78:O78" si="155">IFERROR(D78/C78-1,"-")</f>
        <v>-</v>
      </c>
      <c r="L78" s="33" t="str">
        <f t="shared" si="155"/>
        <v>-</v>
      </c>
      <c r="M78" s="33" t="str">
        <f t="shared" si="155"/>
        <v>-</v>
      </c>
      <c r="N78" s="33" t="str">
        <f t="shared" si="155"/>
        <v>-</v>
      </c>
      <c r="O78" s="33" t="str">
        <f t="shared" si="155"/>
        <v>-</v>
      </c>
      <c r="P78" s="79"/>
      <c r="Q78" s="120">
        <f t="shared" ref="Q78:BX78" si="156">Q79*Q80*Q81</f>
        <v>0</v>
      </c>
      <c r="R78" s="120">
        <f t="shared" si="156"/>
        <v>0</v>
      </c>
      <c r="S78" s="120">
        <f t="shared" si="156"/>
        <v>0</v>
      </c>
      <c r="T78" s="120">
        <f t="shared" si="156"/>
        <v>0</v>
      </c>
      <c r="U78" s="120">
        <f t="shared" si="156"/>
        <v>0</v>
      </c>
      <c r="V78" s="120">
        <f t="shared" si="156"/>
        <v>0</v>
      </c>
      <c r="W78" s="120">
        <f t="shared" si="156"/>
        <v>0</v>
      </c>
      <c r="X78" s="120">
        <f t="shared" si="156"/>
        <v>0</v>
      </c>
      <c r="Y78" s="120">
        <f t="shared" si="156"/>
        <v>0</v>
      </c>
      <c r="Z78" s="120">
        <f t="shared" si="156"/>
        <v>0</v>
      </c>
      <c r="AA78" s="120">
        <f t="shared" si="156"/>
        <v>0</v>
      </c>
      <c r="AB78" s="120">
        <f t="shared" si="156"/>
        <v>0</v>
      </c>
      <c r="AC78" s="120">
        <f t="shared" si="156"/>
        <v>0</v>
      </c>
      <c r="AD78" s="120">
        <f t="shared" si="156"/>
        <v>0</v>
      </c>
      <c r="AE78" s="120">
        <f t="shared" si="156"/>
        <v>0</v>
      </c>
      <c r="AF78" s="120">
        <f t="shared" si="156"/>
        <v>0</v>
      </c>
      <c r="AG78" s="120">
        <f t="shared" si="156"/>
        <v>0</v>
      </c>
      <c r="AH78" s="120">
        <f t="shared" si="156"/>
        <v>0</v>
      </c>
      <c r="AI78" s="120">
        <f t="shared" si="156"/>
        <v>0</v>
      </c>
      <c r="AJ78" s="120">
        <f t="shared" si="156"/>
        <v>0</v>
      </c>
      <c r="AK78" s="120">
        <f t="shared" si="156"/>
        <v>0</v>
      </c>
      <c r="AL78" s="120">
        <f t="shared" si="156"/>
        <v>0</v>
      </c>
      <c r="AM78" s="120">
        <f t="shared" si="156"/>
        <v>0</v>
      </c>
      <c r="AN78" s="120">
        <f t="shared" si="156"/>
        <v>0</v>
      </c>
      <c r="AO78" s="120">
        <f t="shared" si="156"/>
        <v>0</v>
      </c>
      <c r="AP78" s="120">
        <f t="shared" si="156"/>
        <v>0</v>
      </c>
      <c r="AQ78" s="120">
        <f t="shared" si="156"/>
        <v>0</v>
      </c>
      <c r="AR78" s="120">
        <f t="shared" si="156"/>
        <v>0</v>
      </c>
      <c r="AS78" s="120">
        <f t="shared" si="156"/>
        <v>0</v>
      </c>
      <c r="AT78" s="120">
        <f t="shared" si="156"/>
        <v>0</v>
      </c>
      <c r="AU78" s="120">
        <f t="shared" si="156"/>
        <v>0</v>
      </c>
      <c r="AV78" s="120">
        <f t="shared" si="156"/>
        <v>0</v>
      </c>
      <c r="AW78" s="120">
        <f t="shared" si="156"/>
        <v>0</v>
      </c>
      <c r="AX78" s="120">
        <f t="shared" si="156"/>
        <v>0</v>
      </c>
      <c r="AY78" s="120">
        <f t="shared" si="156"/>
        <v>0</v>
      </c>
      <c r="AZ78" s="120">
        <f t="shared" si="156"/>
        <v>0</v>
      </c>
      <c r="BA78" s="120">
        <f t="shared" si="156"/>
        <v>0</v>
      </c>
      <c r="BB78" s="120">
        <f t="shared" si="156"/>
        <v>0</v>
      </c>
      <c r="BC78" s="120">
        <f t="shared" si="156"/>
        <v>0</v>
      </c>
      <c r="BD78" s="120">
        <f t="shared" si="156"/>
        <v>0</v>
      </c>
      <c r="BE78" s="120">
        <f t="shared" si="156"/>
        <v>0</v>
      </c>
      <c r="BF78" s="120">
        <f t="shared" si="156"/>
        <v>0</v>
      </c>
      <c r="BG78" s="120">
        <f t="shared" si="156"/>
        <v>0</v>
      </c>
      <c r="BH78" s="120">
        <f t="shared" si="156"/>
        <v>0</v>
      </c>
      <c r="BI78" s="120">
        <f t="shared" si="156"/>
        <v>0</v>
      </c>
      <c r="BJ78" s="120">
        <f t="shared" si="156"/>
        <v>0</v>
      </c>
      <c r="BK78" s="120">
        <f t="shared" si="156"/>
        <v>0</v>
      </c>
      <c r="BL78" s="120">
        <f t="shared" si="156"/>
        <v>0</v>
      </c>
      <c r="BM78" s="120">
        <f t="shared" si="156"/>
        <v>0</v>
      </c>
      <c r="BN78" s="120">
        <f t="shared" si="156"/>
        <v>0</v>
      </c>
      <c r="BO78" s="120">
        <f t="shared" si="156"/>
        <v>0</v>
      </c>
      <c r="BP78" s="120">
        <f t="shared" si="156"/>
        <v>0</v>
      </c>
      <c r="BQ78" s="120">
        <f t="shared" si="156"/>
        <v>0</v>
      </c>
      <c r="BR78" s="120">
        <f t="shared" si="156"/>
        <v>0</v>
      </c>
      <c r="BS78" s="120">
        <f t="shared" si="156"/>
        <v>0</v>
      </c>
      <c r="BT78" s="120">
        <f t="shared" si="156"/>
        <v>0</v>
      </c>
      <c r="BU78" s="120">
        <f t="shared" si="156"/>
        <v>0</v>
      </c>
      <c r="BV78" s="120">
        <f t="shared" si="156"/>
        <v>0</v>
      </c>
      <c r="BW78" s="120">
        <f t="shared" si="156"/>
        <v>0</v>
      </c>
      <c r="BX78" s="120">
        <f t="shared" si="156"/>
        <v>0</v>
      </c>
    </row>
    <row r="79" hidden="1" outlineLevel="2">
      <c r="A79" s="101" t="str">
        <f>CONFIG!$D$76</f>
        <v>Nombre de salariés</v>
      </c>
      <c r="B79" s="23"/>
      <c r="C79" s="137"/>
      <c r="D79" s="137">
        <f>IFERROR(AVERAGEIFS(Q79:AB79,Q80:AB80,"&gt;0"),0)</f>
        <v>0</v>
      </c>
      <c r="E79" s="137">
        <f>IFERROR(AVERAGEIFS(AC79:AN79,AC80:AN80,"&gt;0"),0)</f>
        <v>0</v>
      </c>
      <c r="F79" s="137">
        <f>IFERROR(AVERAGEIFS(AO79:AZ79,AO80:AZ80,"&gt;0"),0)</f>
        <v>0</v>
      </c>
      <c r="G79" s="137">
        <f>IFERROR(AVERAGEIFS(BA79:BL79,BA80:BL80,"&gt;0"),0)</f>
        <v>0</v>
      </c>
      <c r="H79" s="137">
        <f>IFERROR(AVERAGEIFS(BM79:BX79,BM80:BX80,"&gt;0"),0)</f>
        <v>0</v>
      </c>
      <c r="I79" s="79"/>
      <c r="J79" s="33" t="str">
        <f t="shared" si="13"/>
        <v>-</v>
      </c>
      <c r="K79" s="33" t="str">
        <f t="shared" ref="K79:O79" si="157">IFERROR(D79/C79-1,"-")</f>
        <v>-</v>
      </c>
      <c r="L79" s="33" t="str">
        <f t="shared" si="157"/>
        <v>-</v>
      </c>
      <c r="M79" s="33" t="str">
        <f t="shared" si="157"/>
        <v>-</v>
      </c>
      <c r="N79" s="33" t="str">
        <f t="shared" si="157"/>
        <v>-</v>
      </c>
      <c r="O79" s="33" t="str">
        <f t="shared" si="157"/>
        <v>-</v>
      </c>
      <c r="P79" s="79"/>
      <c r="Q79" s="138">
        <v>0.0</v>
      </c>
      <c r="R79" s="138">
        <v>0.0</v>
      </c>
      <c r="S79" s="138">
        <v>0.0</v>
      </c>
      <c r="T79" s="138">
        <v>0.0</v>
      </c>
      <c r="U79" s="138">
        <v>0.0</v>
      </c>
      <c r="V79" s="138">
        <v>0.0</v>
      </c>
      <c r="W79" s="138">
        <v>0.0</v>
      </c>
      <c r="X79" s="138">
        <v>0.0</v>
      </c>
      <c r="Y79" s="138">
        <v>0.0</v>
      </c>
      <c r="Z79" s="138">
        <v>0.0</v>
      </c>
      <c r="AA79" s="138">
        <v>0.0</v>
      </c>
      <c r="AB79" s="138">
        <v>0.0</v>
      </c>
      <c r="AC79" s="138">
        <v>0.0</v>
      </c>
      <c r="AD79" s="138">
        <v>0.0</v>
      </c>
      <c r="AE79" s="138">
        <v>0.0</v>
      </c>
      <c r="AF79" s="138">
        <v>0.0</v>
      </c>
      <c r="AG79" s="138">
        <v>0.0</v>
      </c>
      <c r="AH79" s="138">
        <v>0.0</v>
      </c>
      <c r="AI79" s="138">
        <v>0.0</v>
      </c>
      <c r="AJ79" s="138">
        <v>0.0</v>
      </c>
      <c r="AK79" s="138">
        <v>0.0</v>
      </c>
      <c r="AL79" s="138">
        <v>0.0</v>
      </c>
      <c r="AM79" s="138">
        <v>0.0</v>
      </c>
      <c r="AN79" s="138">
        <v>0.0</v>
      </c>
      <c r="AO79" s="138">
        <v>0.0</v>
      </c>
      <c r="AP79" s="138">
        <v>0.0</v>
      </c>
      <c r="AQ79" s="138">
        <v>0.0</v>
      </c>
      <c r="AR79" s="138">
        <v>0.0</v>
      </c>
      <c r="AS79" s="138">
        <v>0.0</v>
      </c>
      <c r="AT79" s="138">
        <v>0.0</v>
      </c>
      <c r="AU79" s="138">
        <v>0.0</v>
      </c>
      <c r="AV79" s="138">
        <v>0.0</v>
      </c>
      <c r="AW79" s="138">
        <v>0.0</v>
      </c>
      <c r="AX79" s="138">
        <v>0.0</v>
      </c>
      <c r="AY79" s="138">
        <v>0.0</v>
      </c>
      <c r="AZ79" s="138">
        <v>0.0</v>
      </c>
      <c r="BA79" s="138">
        <v>0.0</v>
      </c>
      <c r="BB79" s="138">
        <v>0.0</v>
      </c>
      <c r="BC79" s="138">
        <v>0.0</v>
      </c>
      <c r="BD79" s="138">
        <v>0.0</v>
      </c>
      <c r="BE79" s="138">
        <v>0.0</v>
      </c>
      <c r="BF79" s="138">
        <v>0.0</v>
      </c>
      <c r="BG79" s="138">
        <v>0.0</v>
      </c>
      <c r="BH79" s="138">
        <v>0.0</v>
      </c>
      <c r="BI79" s="138">
        <v>0.0</v>
      </c>
      <c r="BJ79" s="138">
        <v>0.0</v>
      </c>
      <c r="BK79" s="138">
        <v>0.0</v>
      </c>
      <c r="BL79" s="138">
        <v>0.0</v>
      </c>
      <c r="BM79" s="138">
        <v>0.0</v>
      </c>
      <c r="BN79" s="138">
        <v>0.0</v>
      </c>
      <c r="BO79" s="138">
        <v>0.0</v>
      </c>
      <c r="BP79" s="138">
        <v>0.0</v>
      </c>
      <c r="BQ79" s="138">
        <v>0.0</v>
      </c>
      <c r="BR79" s="138">
        <v>0.0</v>
      </c>
      <c r="BS79" s="138">
        <v>0.0</v>
      </c>
      <c r="BT79" s="138">
        <v>0.0</v>
      </c>
      <c r="BU79" s="138">
        <v>0.0</v>
      </c>
      <c r="BV79" s="138">
        <v>0.0</v>
      </c>
      <c r="BW79" s="138">
        <v>0.0</v>
      </c>
      <c r="BX79" s="138">
        <v>0.0</v>
      </c>
    </row>
    <row r="80" hidden="1" outlineLevel="2">
      <c r="A80" s="101" t="str">
        <f>CONFIG!$D$77</f>
        <v>Salaire Brut</v>
      </c>
      <c r="B80" s="23"/>
      <c r="C80" s="23"/>
      <c r="D80" s="10">
        <f>SUM(Q80:AB80)</f>
        <v>0</v>
      </c>
      <c r="E80" s="10">
        <f>SUM(AC80:AN80)</f>
        <v>0</v>
      </c>
      <c r="F80" s="10">
        <f>SUM(AO80:AZ80)</f>
        <v>0</v>
      </c>
      <c r="G80" s="10">
        <f>SUM(BA80:BL80)</f>
        <v>0</v>
      </c>
      <c r="H80" s="10">
        <f>SUM(BM80:BX80)</f>
        <v>0</v>
      </c>
      <c r="I80" s="79"/>
      <c r="J80" s="33" t="str">
        <f t="shared" si="13"/>
        <v>-</v>
      </c>
      <c r="K80" s="33" t="str">
        <f t="shared" ref="K80:O80" si="158">IFERROR(D80/C80-1,"-")</f>
        <v>-</v>
      </c>
      <c r="L80" s="33" t="str">
        <f t="shared" si="158"/>
        <v>-</v>
      </c>
      <c r="M80" s="33" t="str">
        <f t="shared" si="158"/>
        <v>-</v>
      </c>
      <c r="N80" s="33" t="str">
        <f t="shared" si="158"/>
        <v>-</v>
      </c>
      <c r="O80" s="33" t="str">
        <f t="shared" si="158"/>
        <v>-</v>
      </c>
      <c r="P80" s="79"/>
      <c r="Q80" s="138">
        <v>0.0</v>
      </c>
      <c r="R80" s="138">
        <v>0.0</v>
      </c>
      <c r="S80" s="138">
        <v>0.0</v>
      </c>
      <c r="T80" s="138">
        <v>0.0</v>
      </c>
      <c r="U80" s="138">
        <v>0.0</v>
      </c>
      <c r="V80" s="138">
        <v>0.0</v>
      </c>
      <c r="W80" s="138">
        <v>0.0</v>
      </c>
      <c r="X80" s="138">
        <v>0.0</v>
      </c>
      <c r="Y80" s="138">
        <v>0.0</v>
      </c>
      <c r="Z80" s="138">
        <v>0.0</v>
      </c>
      <c r="AA80" s="138">
        <v>0.0</v>
      </c>
      <c r="AB80" s="138">
        <v>0.0</v>
      </c>
      <c r="AC80" s="138">
        <v>0.0</v>
      </c>
      <c r="AD80" s="138">
        <v>0.0</v>
      </c>
      <c r="AE80" s="138">
        <v>0.0</v>
      </c>
      <c r="AF80" s="138">
        <v>0.0</v>
      </c>
      <c r="AG80" s="138">
        <v>0.0</v>
      </c>
      <c r="AH80" s="138">
        <v>0.0</v>
      </c>
      <c r="AI80" s="138">
        <v>0.0</v>
      </c>
      <c r="AJ80" s="138">
        <v>0.0</v>
      </c>
      <c r="AK80" s="138">
        <v>0.0</v>
      </c>
      <c r="AL80" s="138">
        <v>0.0</v>
      </c>
      <c r="AM80" s="138">
        <v>0.0</v>
      </c>
      <c r="AN80" s="138">
        <v>0.0</v>
      </c>
      <c r="AO80" s="138">
        <v>0.0</v>
      </c>
      <c r="AP80" s="138">
        <v>0.0</v>
      </c>
      <c r="AQ80" s="138">
        <v>0.0</v>
      </c>
      <c r="AR80" s="138">
        <v>0.0</v>
      </c>
      <c r="AS80" s="138">
        <v>0.0</v>
      </c>
      <c r="AT80" s="138">
        <v>0.0</v>
      </c>
      <c r="AU80" s="138">
        <v>0.0</v>
      </c>
      <c r="AV80" s="138">
        <v>0.0</v>
      </c>
      <c r="AW80" s="138">
        <v>0.0</v>
      </c>
      <c r="AX80" s="138">
        <v>0.0</v>
      </c>
      <c r="AY80" s="138">
        <v>0.0</v>
      </c>
      <c r="AZ80" s="138">
        <v>0.0</v>
      </c>
      <c r="BA80" s="138">
        <v>0.0</v>
      </c>
      <c r="BB80" s="138">
        <v>0.0</v>
      </c>
      <c r="BC80" s="138">
        <v>0.0</v>
      </c>
      <c r="BD80" s="138">
        <v>0.0</v>
      </c>
      <c r="BE80" s="138">
        <v>0.0</v>
      </c>
      <c r="BF80" s="138">
        <v>0.0</v>
      </c>
      <c r="BG80" s="138">
        <v>0.0</v>
      </c>
      <c r="BH80" s="138">
        <v>0.0</v>
      </c>
      <c r="BI80" s="138">
        <v>0.0</v>
      </c>
      <c r="BJ80" s="138">
        <v>0.0</v>
      </c>
      <c r="BK80" s="138">
        <v>0.0</v>
      </c>
      <c r="BL80" s="138">
        <v>0.0</v>
      </c>
      <c r="BM80" s="138">
        <v>0.0</v>
      </c>
      <c r="BN80" s="138">
        <v>0.0</v>
      </c>
      <c r="BO80" s="138">
        <v>0.0</v>
      </c>
      <c r="BP80" s="138">
        <v>0.0</v>
      </c>
      <c r="BQ80" s="138">
        <v>0.0</v>
      </c>
      <c r="BR80" s="138">
        <v>0.0</v>
      </c>
      <c r="BS80" s="138">
        <v>0.0</v>
      </c>
      <c r="BT80" s="138">
        <v>0.0</v>
      </c>
      <c r="BU80" s="138">
        <v>0.0</v>
      </c>
      <c r="BV80" s="138">
        <v>0.0</v>
      </c>
      <c r="BW80" s="138">
        <v>0.0</v>
      </c>
      <c r="BX80" s="138">
        <v>0.0</v>
      </c>
    </row>
    <row r="81" hidden="1" outlineLevel="2">
      <c r="A81" s="101" t="str">
        <f>CONFIG!$D$78</f>
        <v>Taux de charges sociales</v>
      </c>
      <c r="B81" s="23"/>
      <c r="C81" s="96"/>
      <c r="D81" s="110">
        <f>IFERROR(AVERAGEIFS(Q81:AB81,Q79:AB79,"&gt;0"),0)</f>
        <v>0</v>
      </c>
      <c r="E81" s="110">
        <f>IFERROR(AVERAGEIFS(AC81:AN81,AC79:AN79,"&gt;0"),0)</f>
        <v>0</v>
      </c>
      <c r="F81" s="110">
        <f>IFERROR(AVERAGEIFS(AO81:AZ81,AO79:AZ79,"&gt;0"),0)</f>
        <v>0</v>
      </c>
      <c r="G81" s="110">
        <f>IFERROR(AVERAGEIFS(BA81:BL81,BA79:BL79,"&gt;0"),0)</f>
        <v>0</v>
      </c>
      <c r="H81" s="110">
        <f>IFERROR(AVERAGEIFS(BM81:BX81,BM79:BX79,"&gt;0"),0)</f>
        <v>0</v>
      </c>
      <c r="I81" s="79"/>
      <c r="J81" s="33" t="str">
        <f t="shared" si="13"/>
        <v>-</v>
      </c>
      <c r="K81" s="33" t="str">
        <f t="shared" ref="K81:O81" si="159">IFERROR(D81/C81-1,"-")</f>
        <v>-</v>
      </c>
      <c r="L81" s="33" t="str">
        <f t="shared" si="159"/>
        <v>-</v>
      </c>
      <c r="M81" s="33" t="str">
        <f t="shared" si="159"/>
        <v>-</v>
      </c>
      <c r="N81" s="33" t="str">
        <f t="shared" si="159"/>
        <v>-</v>
      </c>
      <c r="O81" s="33" t="str">
        <f t="shared" si="159"/>
        <v>-</v>
      </c>
      <c r="P81" s="79"/>
      <c r="Q81" s="96">
        <f>IFERROR(1+IF(AND(CONFIG!$C$15="Oui",Q$2&lt;=CONFIG!$C$16),VLOOKUP(Q80*12,CONFIG!$B$186:$J$213,9,1),VLOOKUP(Q80*12,CONFIG!$B$186:$J$213,6,1)),1.45)</f>
        <v>1.45</v>
      </c>
      <c r="R81" s="96">
        <f>IFERROR(1+IF(AND(CONFIG!$C$15="Oui",R$2&lt;=CONFIG!$C$16),VLOOKUP(R80*12,CONFIG!$B$186:$J$213,9,1),VLOOKUP(R80*12,CONFIG!$B$186:$J$213,6,1)),1.45)</f>
        <v>1.45</v>
      </c>
      <c r="S81" s="96">
        <f>IFERROR(1+IF(AND(CONFIG!$C$15="Oui",S$2&lt;=CONFIG!$C$16),VLOOKUP(S80*12,CONFIG!$B$186:$J$213,9,1),VLOOKUP(S80*12,CONFIG!$B$186:$J$213,6,1)),1.45)</f>
        <v>1.45</v>
      </c>
      <c r="T81" s="96">
        <f>IFERROR(1+IF(AND(CONFIG!$C$15="Oui",T$2&lt;=CONFIG!$C$16),VLOOKUP(T80*12,CONFIG!$B$186:$J$213,9,1),VLOOKUP(T80*12,CONFIG!$B$186:$J$213,6,1)),1.45)</f>
        <v>1.45</v>
      </c>
      <c r="U81" s="96">
        <f>IFERROR(1+IF(AND(CONFIG!$C$15="Oui",U$2&lt;=CONFIG!$C$16),VLOOKUP(U80*12,CONFIG!$B$186:$J$213,9,1),VLOOKUP(U80*12,CONFIG!$B$186:$J$213,6,1)),1.45)</f>
        <v>1.45</v>
      </c>
      <c r="V81" s="96">
        <f>IFERROR(1+IF(AND(CONFIG!$C$15="Oui",V$2&lt;=CONFIG!$C$16),VLOOKUP(V80*12,CONFIG!$B$186:$J$213,9,1),VLOOKUP(V80*12,CONFIG!$B$186:$J$213,6,1)),1.45)</f>
        <v>1.45</v>
      </c>
      <c r="W81" s="96">
        <f>IFERROR(1+IF(AND(CONFIG!$C$15="Oui",W$2&lt;=CONFIG!$C$16),VLOOKUP(W80*12,CONFIG!$B$186:$J$213,9,1),VLOOKUP(W80*12,CONFIG!$B$186:$J$213,6,1)),1.45)</f>
        <v>1.45</v>
      </c>
      <c r="X81" s="96">
        <f>IFERROR(1+IF(AND(CONFIG!$C$15="Oui",X$2&lt;=CONFIG!$C$16),VLOOKUP(X80*12,CONFIG!$B$186:$J$213,9,1),VLOOKUP(X80*12,CONFIG!$B$186:$J$213,6,1)),1.45)</f>
        <v>1.45</v>
      </c>
      <c r="Y81" s="96">
        <f>IFERROR(1+IF(AND(CONFIG!$C$15="Oui",Y$2&lt;=CONFIG!$C$16),VLOOKUP(Y80*12,CONFIG!$B$186:$J$213,9,1),VLOOKUP(Y80*12,CONFIG!$B$186:$J$213,6,1)),1.45)</f>
        <v>1.45</v>
      </c>
      <c r="Z81" s="96">
        <f>IFERROR(1+IF(AND(CONFIG!$C$15="Oui",Z$2&lt;=CONFIG!$C$16),VLOOKUP(Z80*12,CONFIG!$B$186:$J$213,9,1),VLOOKUP(Z80*12,CONFIG!$B$186:$J$213,6,1)),1.45)</f>
        <v>1.45</v>
      </c>
      <c r="AA81" s="96">
        <f>IFERROR(1+IF(AND(CONFIG!$C$15="Oui",AA$2&lt;=CONFIG!$C$16),VLOOKUP(AA80*12,CONFIG!$B$186:$J$213,9,1),VLOOKUP(AA80*12,CONFIG!$B$186:$J$213,6,1)),1.45)</f>
        <v>1.45</v>
      </c>
      <c r="AB81" s="96">
        <f>IFERROR(1+IF(AND(CONFIG!$C$15="Oui",AB$2&lt;=CONFIG!$C$16),VLOOKUP(AB80*12,CONFIG!$B$186:$J$213,9,1),VLOOKUP(AB80*12,CONFIG!$B$186:$J$213,6,1)),1.45)</f>
        <v>1.45</v>
      </c>
      <c r="AC81" s="96">
        <f>IFERROR(1+IF(AND(CONFIG!$C$15="Oui",AC$2&lt;=CONFIG!$C$16),VLOOKUP(AC80*12,CONFIG!$B$186:$J$213,9,1),VLOOKUP(AC80*12,CONFIG!$B$186:$J$213,6,1)),1.45)</f>
        <v>1.45</v>
      </c>
      <c r="AD81" s="96">
        <f>IFERROR(1+IF(AND(CONFIG!$C$15="Oui",AD$2&lt;=CONFIG!$C$16),VLOOKUP(AD80*12,CONFIG!$B$186:$J$213,9,1),VLOOKUP(AD80*12,CONFIG!$B$186:$J$213,6,1)),1.45)</f>
        <v>1.45</v>
      </c>
      <c r="AE81" s="96">
        <f>IFERROR(1+IF(AND(CONFIG!$C$15="Oui",AE$2&lt;=CONFIG!$C$16),VLOOKUP(AE80*12,CONFIG!$B$186:$J$213,9,1),VLOOKUP(AE80*12,CONFIG!$B$186:$J$213,6,1)),1.45)</f>
        <v>1.45</v>
      </c>
      <c r="AF81" s="96">
        <f>IFERROR(1+IF(AND(CONFIG!$C$15="Oui",AF$2&lt;=CONFIG!$C$16),VLOOKUP(AF80*12,CONFIG!$B$186:$J$213,9,1),VLOOKUP(AF80*12,CONFIG!$B$186:$J$213,6,1)),1.45)</f>
        <v>1.45</v>
      </c>
      <c r="AG81" s="96">
        <f>IFERROR(1+IF(AND(CONFIG!$C$15="Oui",AG$2&lt;=CONFIG!$C$16),VLOOKUP(AG80*12,CONFIG!$B$186:$J$213,9,1),VLOOKUP(AG80*12,CONFIG!$B$186:$J$213,6,1)),1.45)</f>
        <v>1.45</v>
      </c>
      <c r="AH81" s="96">
        <f>IFERROR(1+IF(AND(CONFIG!$C$15="Oui",AH$2&lt;=CONFIG!$C$16),VLOOKUP(AH80*12,CONFIG!$B$186:$J$213,9,1),VLOOKUP(AH80*12,CONFIG!$B$186:$J$213,6,1)),1.45)</f>
        <v>1.45</v>
      </c>
      <c r="AI81" s="96">
        <f>IFERROR(1+IF(AND(CONFIG!$C$15="Oui",AI$2&lt;=CONFIG!$C$16),VLOOKUP(AI80*12,CONFIG!$B$186:$J$213,9,1),VLOOKUP(AI80*12,CONFIG!$B$186:$J$213,6,1)),1.45)</f>
        <v>1.45</v>
      </c>
      <c r="AJ81" s="96">
        <f>IFERROR(1+IF(AND(CONFIG!$C$15="Oui",AJ$2&lt;=CONFIG!$C$16),VLOOKUP(AJ80*12,CONFIG!$B$186:$J$213,9,1),VLOOKUP(AJ80*12,CONFIG!$B$186:$J$213,6,1)),1.45)</f>
        <v>1.45</v>
      </c>
      <c r="AK81" s="96">
        <f>IFERROR(1+IF(AND(CONFIG!$C$15="Oui",AK$2&lt;=CONFIG!$C$16),VLOOKUP(AK80*12,CONFIG!$B$186:$J$213,9,1),VLOOKUP(AK80*12,CONFIG!$B$186:$J$213,6,1)),1.45)</f>
        <v>1.45</v>
      </c>
      <c r="AL81" s="96">
        <f>IFERROR(1+IF(AND(CONFIG!$C$15="Oui",AL$2&lt;=CONFIG!$C$16),VLOOKUP(AL80*12,CONFIG!$B$186:$J$213,9,1),VLOOKUP(AL80*12,CONFIG!$B$186:$J$213,6,1)),1.45)</f>
        <v>1.45</v>
      </c>
      <c r="AM81" s="96">
        <f>IFERROR(1+IF(AND(CONFIG!$C$15="Oui",AM$2&lt;=CONFIG!$C$16),VLOOKUP(AM80*12,CONFIG!$B$186:$J$213,9,1),VLOOKUP(AM80*12,CONFIG!$B$186:$J$213,6,1)),1.45)</f>
        <v>1.45</v>
      </c>
      <c r="AN81" s="96">
        <f>IFERROR(1+IF(AND(CONFIG!$C$15="Oui",AN$2&lt;=CONFIG!$C$16),VLOOKUP(AN80*12,CONFIG!$B$186:$J$213,9,1),VLOOKUP(AN80*12,CONFIG!$B$186:$J$213,6,1)),1.45)</f>
        <v>1.45</v>
      </c>
      <c r="AO81" s="96">
        <f>IFERROR(1+IF(AND(CONFIG!$C$15="Oui",AO$2&lt;=CONFIG!$C$16),VLOOKUP(AO80*12,CONFIG!$B$186:$J$213,9,1),VLOOKUP(AO80*12,CONFIG!$B$186:$J$213,6,1)),1.45)</f>
        <v>1.45</v>
      </c>
      <c r="AP81" s="96">
        <f>IFERROR(1+IF(AND(CONFIG!$C$15="Oui",AP$2&lt;=CONFIG!$C$16),VLOOKUP(AP80*12,CONFIG!$B$186:$J$213,9,1),VLOOKUP(AP80*12,CONFIG!$B$186:$J$213,6,1)),1.45)</f>
        <v>1.45</v>
      </c>
      <c r="AQ81" s="96">
        <f>IFERROR(1+IF(AND(CONFIG!$C$15="Oui",AQ$2&lt;=CONFIG!$C$16),VLOOKUP(AQ80*12,CONFIG!$B$186:$J$213,9,1),VLOOKUP(AQ80*12,CONFIG!$B$186:$J$213,6,1)),1.45)</f>
        <v>1.45</v>
      </c>
      <c r="AR81" s="96">
        <f>IFERROR(1+IF(AND(CONFIG!$C$15="Oui",AR$2&lt;=CONFIG!$C$16),VLOOKUP(AR80*12,CONFIG!$B$186:$J$213,9,1),VLOOKUP(AR80*12,CONFIG!$B$186:$J$213,6,1)),1.45)</f>
        <v>1.45</v>
      </c>
      <c r="AS81" s="96">
        <f>IFERROR(1+IF(AND(CONFIG!$C$15="Oui",AS$2&lt;=CONFIG!$C$16),VLOOKUP(AS80*12,CONFIG!$B$186:$J$213,9,1),VLOOKUP(AS80*12,CONFIG!$B$186:$J$213,6,1)),1.45)</f>
        <v>1.45</v>
      </c>
      <c r="AT81" s="96">
        <f>IFERROR(1+IF(AND(CONFIG!$C$15="Oui",AT$2&lt;=CONFIG!$C$16),VLOOKUP(AT80*12,CONFIG!$B$186:$J$213,9,1),VLOOKUP(AT80*12,CONFIG!$B$186:$J$213,6,1)),1.45)</f>
        <v>1.45</v>
      </c>
      <c r="AU81" s="96">
        <f>IFERROR(1+IF(AND(CONFIG!$C$15="Oui",AU$2&lt;=CONFIG!$C$16),VLOOKUP(AU80*12,CONFIG!$B$186:$J$213,9,1),VLOOKUP(AU80*12,CONFIG!$B$186:$J$213,6,1)),1.45)</f>
        <v>1.45</v>
      </c>
      <c r="AV81" s="96">
        <f>IFERROR(1+IF(AND(CONFIG!$C$15="Oui",AV$2&lt;=CONFIG!$C$16),VLOOKUP(AV80*12,CONFIG!$B$186:$J$213,9,1),VLOOKUP(AV80*12,CONFIG!$B$186:$J$213,6,1)),1.45)</f>
        <v>1.45</v>
      </c>
      <c r="AW81" s="96">
        <f>IFERROR(1+IF(AND(CONFIG!$C$15="Oui",AW$2&lt;=CONFIG!$C$16),VLOOKUP(AW80*12,CONFIG!$B$186:$J$213,9,1),VLOOKUP(AW80*12,CONFIG!$B$186:$J$213,6,1)),1.45)</f>
        <v>1.45</v>
      </c>
      <c r="AX81" s="96">
        <f>IFERROR(1+IF(AND(CONFIG!$C$15="Oui",AX$2&lt;=CONFIG!$C$16),VLOOKUP(AX80*12,CONFIG!$B$186:$J$213,9,1),VLOOKUP(AX80*12,CONFIG!$B$186:$J$213,6,1)),1.45)</f>
        <v>1.45</v>
      </c>
      <c r="AY81" s="96">
        <f>IFERROR(1+IF(AND(CONFIG!$C$15="Oui",AY$2&lt;=CONFIG!$C$16),VLOOKUP(AY80*12,CONFIG!$B$186:$J$213,9,1),VLOOKUP(AY80*12,CONFIG!$B$186:$J$213,6,1)),1.45)</f>
        <v>1.45</v>
      </c>
      <c r="AZ81" s="96">
        <f>IFERROR(1+IF(AND(CONFIG!$C$15="Oui",AZ$2&lt;=CONFIG!$C$16),VLOOKUP(AZ80*12,CONFIG!$B$186:$J$213,9,1),VLOOKUP(AZ80*12,CONFIG!$B$186:$J$213,6,1)),1.45)</f>
        <v>1.45</v>
      </c>
      <c r="BA81" s="96">
        <f>IFERROR(1+IF(AND(CONFIG!$C$15="Oui",BA$2&lt;=CONFIG!$C$16),VLOOKUP(BA80*12,CONFIG!$B$186:$J$213,9,1),VLOOKUP(BA80*12,CONFIG!$B$186:$J$213,6,1)),1.45)</f>
        <v>1.45</v>
      </c>
      <c r="BB81" s="96">
        <f>IFERROR(1+IF(AND(CONFIG!$C$15="Oui",BB$2&lt;=CONFIG!$C$16),VLOOKUP(BB80*12,CONFIG!$B$186:$J$213,9,1),VLOOKUP(BB80*12,CONFIG!$B$186:$J$213,6,1)),1.45)</f>
        <v>1.45</v>
      </c>
      <c r="BC81" s="96">
        <f>IFERROR(1+IF(AND(CONFIG!$C$15="Oui",BC$2&lt;=CONFIG!$C$16),VLOOKUP(BC80*12,CONFIG!$B$186:$J$213,9,1),VLOOKUP(BC80*12,CONFIG!$B$186:$J$213,6,1)),1.45)</f>
        <v>1.45</v>
      </c>
      <c r="BD81" s="96">
        <f>IFERROR(1+IF(AND(CONFIG!$C$15="Oui",BD$2&lt;=CONFIG!$C$16),VLOOKUP(BD80*12,CONFIG!$B$186:$J$213,9,1),VLOOKUP(BD80*12,CONFIG!$B$186:$J$213,6,1)),1.45)</f>
        <v>1.45</v>
      </c>
      <c r="BE81" s="96">
        <f>IFERROR(1+IF(AND(CONFIG!$C$15="Oui",BE$2&lt;=CONFIG!$C$16),VLOOKUP(BE80*12,CONFIG!$B$186:$J$213,9,1),VLOOKUP(BE80*12,CONFIG!$B$186:$J$213,6,1)),1.45)</f>
        <v>1.45</v>
      </c>
      <c r="BF81" s="96">
        <f>IFERROR(1+IF(AND(CONFIG!$C$15="Oui",BF$2&lt;=CONFIG!$C$16),VLOOKUP(BF80*12,CONFIG!$B$186:$J$213,9,1),VLOOKUP(BF80*12,CONFIG!$B$186:$J$213,6,1)),1.45)</f>
        <v>1.45</v>
      </c>
      <c r="BG81" s="96">
        <f>IFERROR(1+IF(AND(CONFIG!$C$15="Oui",BG$2&lt;=CONFIG!$C$16),VLOOKUP(BG80*12,CONFIG!$B$186:$J$213,9,1),VLOOKUP(BG80*12,CONFIG!$B$186:$J$213,6,1)),1.45)</f>
        <v>1.45</v>
      </c>
      <c r="BH81" s="96">
        <f>IFERROR(1+IF(AND(CONFIG!$C$15="Oui",BH$2&lt;=CONFIG!$C$16),VLOOKUP(BH80*12,CONFIG!$B$186:$J$213,9,1),VLOOKUP(BH80*12,CONFIG!$B$186:$J$213,6,1)),1.45)</f>
        <v>1.45</v>
      </c>
      <c r="BI81" s="96">
        <f>IFERROR(1+IF(AND(CONFIG!$C$15="Oui",BI$2&lt;=CONFIG!$C$16),VLOOKUP(BI80*12,CONFIG!$B$186:$J$213,9,1),VLOOKUP(BI80*12,CONFIG!$B$186:$J$213,6,1)),1.45)</f>
        <v>1.45</v>
      </c>
      <c r="BJ81" s="96">
        <f>IFERROR(1+IF(AND(CONFIG!$C$15="Oui",BJ$2&lt;=CONFIG!$C$16),VLOOKUP(BJ80*12,CONFIG!$B$186:$J$213,9,1),VLOOKUP(BJ80*12,CONFIG!$B$186:$J$213,6,1)),1.45)</f>
        <v>1.45</v>
      </c>
      <c r="BK81" s="96">
        <f>IFERROR(1+IF(AND(CONFIG!$C$15="Oui",BK$2&lt;=CONFIG!$C$16),VLOOKUP(BK80*12,CONFIG!$B$186:$J$213,9,1),VLOOKUP(BK80*12,CONFIG!$B$186:$J$213,6,1)),1.45)</f>
        <v>1.45</v>
      </c>
      <c r="BL81" s="96">
        <f>IFERROR(1+IF(AND(CONFIG!$C$15="Oui",BL$2&lt;=CONFIG!$C$16),VLOOKUP(BL80*12,CONFIG!$B$186:$J$213,9,1),VLOOKUP(BL80*12,CONFIG!$B$186:$J$213,6,1)),1.45)</f>
        <v>1.45</v>
      </c>
      <c r="BM81" s="96">
        <f>IFERROR(1+IF(AND(CONFIG!$C$15="Oui",BM$2&lt;=CONFIG!$C$16),VLOOKUP(BM80*12,CONFIG!$B$186:$J$213,9,1),VLOOKUP(BM80*12,CONFIG!$B$186:$J$213,6,1)),1.45)</f>
        <v>1.45</v>
      </c>
      <c r="BN81" s="96">
        <f>IFERROR(1+IF(AND(CONFIG!$C$15="Oui",BN$2&lt;=CONFIG!$C$16),VLOOKUP(BN80*12,CONFIG!$B$186:$J$213,9,1),VLOOKUP(BN80*12,CONFIG!$B$186:$J$213,6,1)),1.45)</f>
        <v>1.45</v>
      </c>
      <c r="BO81" s="96">
        <f>IFERROR(1+IF(AND(CONFIG!$C$15="Oui",BO$2&lt;=CONFIG!$C$16),VLOOKUP(BO80*12,CONFIG!$B$186:$J$213,9,1),VLOOKUP(BO80*12,CONFIG!$B$186:$J$213,6,1)),1.45)</f>
        <v>1.45</v>
      </c>
      <c r="BP81" s="96">
        <f>IFERROR(1+IF(AND(CONFIG!$C$15="Oui",BP$2&lt;=CONFIG!$C$16),VLOOKUP(BP80*12,CONFIG!$B$186:$J$213,9,1),VLOOKUP(BP80*12,CONFIG!$B$186:$J$213,6,1)),1.45)</f>
        <v>1.45</v>
      </c>
      <c r="BQ81" s="96">
        <f>IFERROR(1+IF(AND(CONFIG!$C$15="Oui",BQ$2&lt;=CONFIG!$C$16),VLOOKUP(BQ80*12,CONFIG!$B$186:$J$213,9,1),VLOOKUP(BQ80*12,CONFIG!$B$186:$J$213,6,1)),1.45)</f>
        <v>1.45</v>
      </c>
      <c r="BR81" s="96">
        <f>IFERROR(1+IF(AND(CONFIG!$C$15="Oui",BR$2&lt;=CONFIG!$C$16),VLOOKUP(BR80*12,CONFIG!$B$186:$J$213,9,1),VLOOKUP(BR80*12,CONFIG!$B$186:$J$213,6,1)),1.45)</f>
        <v>1.45</v>
      </c>
      <c r="BS81" s="96">
        <f>IFERROR(1+IF(AND(CONFIG!$C$15="Oui",BS$2&lt;=CONFIG!$C$16),VLOOKUP(BS80*12,CONFIG!$B$186:$J$213,9,1),VLOOKUP(BS80*12,CONFIG!$B$186:$J$213,6,1)),1.45)</f>
        <v>1.45</v>
      </c>
      <c r="BT81" s="96">
        <f>IFERROR(1+IF(AND(CONFIG!$C$15="Oui",BT$2&lt;=CONFIG!$C$16),VLOOKUP(BT80*12,CONFIG!$B$186:$J$213,9,1),VLOOKUP(BT80*12,CONFIG!$B$186:$J$213,6,1)),1.45)</f>
        <v>1.45</v>
      </c>
      <c r="BU81" s="96">
        <f>IFERROR(1+IF(AND(CONFIG!$C$15="Oui",BU$2&lt;=CONFIG!$C$16),VLOOKUP(BU80*12,CONFIG!$B$186:$J$213,9,1),VLOOKUP(BU80*12,CONFIG!$B$186:$J$213,6,1)),1.45)</f>
        <v>1.45</v>
      </c>
      <c r="BV81" s="96">
        <f>IFERROR(1+IF(AND(CONFIG!$C$15="Oui",BV$2&lt;=CONFIG!$C$16),VLOOKUP(BV80*12,CONFIG!$B$186:$J$213,9,1),VLOOKUP(BV80*12,CONFIG!$B$186:$J$213,6,1)),1.45)</f>
        <v>1.45</v>
      </c>
      <c r="BW81" s="96">
        <f>IFERROR(1+IF(AND(CONFIG!$C$15="Oui",BW$2&lt;=CONFIG!$C$16),VLOOKUP(BW80*12,CONFIG!$B$186:$J$213,9,1),VLOOKUP(BW80*12,CONFIG!$B$186:$J$213,6,1)),1.45)</f>
        <v>1.45</v>
      </c>
      <c r="BX81" s="96">
        <f>IFERROR(1+IF(AND(CONFIG!$C$15="Oui",BX$2&lt;=CONFIG!$C$16),VLOOKUP(BX80*12,CONFIG!$B$186:$J$213,9,1),VLOOKUP(BX80*12,CONFIG!$B$186:$J$213,6,1)),1.45)</f>
        <v>1.45</v>
      </c>
    </row>
    <row r="82" hidden="1" outlineLevel="1" collapsed="1">
      <c r="A82" s="136" t="s">
        <v>355</v>
      </c>
      <c r="B82" s="10"/>
      <c r="C82" s="10"/>
      <c r="D82" s="10">
        <f>SUM(Q82:AB82)</f>
        <v>0</v>
      </c>
      <c r="E82" s="10">
        <f>SUM(AC82:AN82)</f>
        <v>0</v>
      </c>
      <c r="F82" s="10">
        <f>SUM(AO82:AZ82)</f>
        <v>0</v>
      </c>
      <c r="G82" s="10">
        <f>SUM(BA82:BL82)</f>
        <v>0</v>
      </c>
      <c r="H82" s="10">
        <f>SUM(BM82:BX82)</f>
        <v>0</v>
      </c>
      <c r="I82" s="79"/>
      <c r="J82" s="33" t="str">
        <f t="shared" si="13"/>
        <v>-</v>
      </c>
      <c r="K82" s="33" t="str">
        <f t="shared" ref="K82:O82" si="160">IFERROR(D82/C82-1,"-")</f>
        <v>-</v>
      </c>
      <c r="L82" s="33" t="str">
        <f t="shared" si="160"/>
        <v>-</v>
      </c>
      <c r="M82" s="33" t="str">
        <f t="shared" si="160"/>
        <v>-</v>
      </c>
      <c r="N82" s="33" t="str">
        <f t="shared" si="160"/>
        <v>-</v>
      </c>
      <c r="O82" s="33" t="str">
        <f t="shared" si="160"/>
        <v>-</v>
      </c>
      <c r="P82" s="79"/>
      <c r="Q82" s="120">
        <f t="shared" ref="Q82:BX82" si="161">Q83*Q84*Q85</f>
        <v>0</v>
      </c>
      <c r="R82" s="120">
        <f t="shared" si="161"/>
        <v>0</v>
      </c>
      <c r="S82" s="120">
        <f t="shared" si="161"/>
        <v>0</v>
      </c>
      <c r="T82" s="120">
        <f t="shared" si="161"/>
        <v>0</v>
      </c>
      <c r="U82" s="120">
        <f t="shared" si="161"/>
        <v>0</v>
      </c>
      <c r="V82" s="120">
        <f t="shared" si="161"/>
        <v>0</v>
      </c>
      <c r="W82" s="120">
        <f t="shared" si="161"/>
        <v>0</v>
      </c>
      <c r="X82" s="120">
        <f t="shared" si="161"/>
        <v>0</v>
      </c>
      <c r="Y82" s="120">
        <f t="shared" si="161"/>
        <v>0</v>
      </c>
      <c r="Z82" s="120">
        <f t="shared" si="161"/>
        <v>0</v>
      </c>
      <c r="AA82" s="120">
        <f t="shared" si="161"/>
        <v>0</v>
      </c>
      <c r="AB82" s="120">
        <f t="shared" si="161"/>
        <v>0</v>
      </c>
      <c r="AC82" s="120">
        <f t="shared" si="161"/>
        <v>0</v>
      </c>
      <c r="AD82" s="120">
        <f t="shared" si="161"/>
        <v>0</v>
      </c>
      <c r="AE82" s="120">
        <f t="shared" si="161"/>
        <v>0</v>
      </c>
      <c r="AF82" s="120">
        <f t="shared" si="161"/>
        <v>0</v>
      </c>
      <c r="AG82" s="120">
        <f t="shared" si="161"/>
        <v>0</v>
      </c>
      <c r="AH82" s="120">
        <f t="shared" si="161"/>
        <v>0</v>
      </c>
      <c r="AI82" s="120">
        <f t="shared" si="161"/>
        <v>0</v>
      </c>
      <c r="AJ82" s="120">
        <f t="shared" si="161"/>
        <v>0</v>
      </c>
      <c r="AK82" s="120">
        <f t="shared" si="161"/>
        <v>0</v>
      </c>
      <c r="AL82" s="120">
        <f t="shared" si="161"/>
        <v>0</v>
      </c>
      <c r="AM82" s="120">
        <f t="shared" si="161"/>
        <v>0</v>
      </c>
      <c r="AN82" s="120">
        <f t="shared" si="161"/>
        <v>0</v>
      </c>
      <c r="AO82" s="120">
        <f t="shared" si="161"/>
        <v>0</v>
      </c>
      <c r="AP82" s="120">
        <f t="shared" si="161"/>
        <v>0</v>
      </c>
      <c r="AQ82" s="120">
        <f t="shared" si="161"/>
        <v>0</v>
      </c>
      <c r="AR82" s="120">
        <f t="shared" si="161"/>
        <v>0</v>
      </c>
      <c r="AS82" s="120">
        <f t="shared" si="161"/>
        <v>0</v>
      </c>
      <c r="AT82" s="120">
        <f t="shared" si="161"/>
        <v>0</v>
      </c>
      <c r="AU82" s="120">
        <f t="shared" si="161"/>
        <v>0</v>
      </c>
      <c r="AV82" s="120">
        <f t="shared" si="161"/>
        <v>0</v>
      </c>
      <c r="AW82" s="120">
        <f t="shared" si="161"/>
        <v>0</v>
      </c>
      <c r="AX82" s="120">
        <f t="shared" si="161"/>
        <v>0</v>
      </c>
      <c r="AY82" s="120">
        <f t="shared" si="161"/>
        <v>0</v>
      </c>
      <c r="AZ82" s="120">
        <f t="shared" si="161"/>
        <v>0</v>
      </c>
      <c r="BA82" s="120">
        <f t="shared" si="161"/>
        <v>0</v>
      </c>
      <c r="BB82" s="120">
        <f t="shared" si="161"/>
        <v>0</v>
      </c>
      <c r="BC82" s="120">
        <f t="shared" si="161"/>
        <v>0</v>
      </c>
      <c r="BD82" s="120">
        <f t="shared" si="161"/>
        <v>0</v>
      </c>
      <c r="BE82" s="120">
        <f t="shared" si="161"/>
        <v>0</v>
      </c>
      <c r="BF82" s="120">
        <f t="shared" si="161"/>
        <v>0</v>
      </c>
      <c r="BG82" s="120">
        <f t="shared" si="161"/>
        <v>0</v>
      </c>
      <c r="BH82" s="120">
        <f t="shared" si="161"/>
        <v>0</v>
      </c>
      <c r="BI82" s="120">
        <f t="shared" si="161"/>
        <v>0</v>
      </c>
      <c r="BJ82" s="120">
        <f t="shared" si="161"/>
        <v>0</v>
      </c>
      <c r="BK82" s="120">
        <f t="shared" si="161"/>
        <v>0</v>
      </c>
      <c r="BL82" s="120">
        <f t="shared" si="161"/>
        <v>0</v>
      </c>
      <c r="BM82" s="120">
        <f t="shared" si="161"/>
        <v>0</v>
      </c>
      <c r="BN82" s="120">
        <f t="shared" si="161"/>
        <v>0</v>
      </c>
      <c r="BO82" s="120">
        <f t="shared" si="161"/>
        <v>0</v>
      </c>
      <c r="BP82" s="120">
        <f t="shared" si="161"/>
        <v>0</v>
      </c>
      <c r="BQ82" s="120">
        <f t="shared" si="161"/>
        <v>0</v>
      </c>
      <c r="BR82" s="120">
        <f t="shared" si="161"/>
        <v>0</v>
      </c>
      <c r="BS82" s="120">
        <f t="shared" si="161"/>
        <v>0</v>
      </c>
      <c r="BT82" s="120">
        <f t="shared" si="161"/>
        <v>0</v>
      </c>
      <c r="BU82" s="120">
        <f t="shared" si="161"/>
        <v>0</v>
      </c>
      <c r="BV82" s="120">
        <f t="shared" si="161"/>
        <v>0</v>
      </c>
      <c r="BW82" s="120">
        <f t="shared" si="161"/>
        <v>0</v>
      </c>
      <c r="BX82" s="120">
        <f t="shared" si="161"/>
        <v>0</v>
      </c>
    </row>
    <row r="83" hidden="1" outlineLevel="2">
      <c r="A83" s="101" t="str">
        <f>CONFIG!$D$76</f>
        <v>Nombre de salariés</v>
      </c>
      <c r="B83" s="23"/>
      <c r="C83" s="137"/>
      <c r="D83" s="137">
        <f>IFERROR(AVERAGEIFS(Q83:AB83,Q84:AB84,"&gt;0"),0)</f>
        <v>0</v>
      </c>
      <c r="E83" s="137">
        <f>IFERROR(AVERAGEIFS(AC83:AN83,AC84:AN84,"&gt;0"),0)</f>
        <v>0</v>
      </c>
      <c r="F83" s="137">
        <f>IFERROR(AVERAGEIFS(AO83:AZ83,AO84:AZ84,"&gt;0"),0)</f>
        <v>0</v>
      </c>
      <c r="G83" s="137">
        <f>IFERROR(AVERAGEIFS(BA83:BL83,BA84:BL84,"&gt;0"),0)</f>
        <v>0</v>
      </c>
      <c r="H83" s="137">
        <f>IFERROR(AVERAGEIFS(BM83:BX83,BM84:BX84,"&gt;0"),0)</f>
        <v>0</v>
      </c>
      <c r="I83" s="79"/>
      <c r="J83" s="33" t="str">
        <f t="shared" si="13"/>
        <v>-</v>
      </c>
      <c r="K83" s="33" t="str">
        <f t="shared" ref="K83:O83" si="162">IFERROR(D83/C83-1,"-")</f>
        <v>-</v>
      </c>
      <c r="L83" s="33" t="str">
        <f t="shared" si="162"/>
        <v>-</v>
      </c>
      <c r="M83" s="33" t="str">
        <f t="shared" si="162"/>
        <v>-</v>
      </c>
      <c r="N83" s="33" t="str">
        <f t="shared" si="162"/>
        <v>-</v>
      </c>
      <c r="O83" s="33" t="str">
        <f t="shared" si="162"/>
        <v>-</v>
      </c>
      <c r="P83" s="79"/>
      <c r="Q83" s="138">
        <v>0.0</v>
      </c>
      <c r="R83" s="138">
        <v>0.0</v>
      </c>
      <c r="S83" s="138">
        <v>0.0</v>
      </c>
      <c r="T83" s="138">
        <v>0.0</v>
      </c>
      <c r="U83" s="138">
        <v>0.0</v>
      </c>
      <c r="V83" s="138">
        <v>0.0</v>
      </c>
      <c r="W83" s="138">
        <v>0.0</v>
      </c>
      <c r="X83" s="138">
        <v>0.0</v>
      </c>
      <c r="Y83" s="138">
        <v>0.0</v>
      </c>
      <c r="Z83" s="138">
        <v>0.0</v>
      </c>
      <c r="AA83" s="138">
        <v>0.0</v>
      </c>
      <c r="AB83" s="138">
        <v>0.0</v>
      </c>
      <c r="AC83" s="138">
        <v>0.0</v>
      </c>
      <c r="AD83" s="138">
        <v>0.0</v>
      </c>
      <c r="AE83" s="138">
        <v>0.0</v>
      </c>
      <c r="AF83" s="138">
        <v>0.0</v>
      </c>
      <c r="AG83" s="138">
        <v>0.0</v>
      </c>
      <c r="AH83" s="138">
        <v>0.0</v>
      </c>
      <c r="AI83" s="138">
        <v>0.0</v>
      </c>
      <c r="AJ83" s="138">
        <v>0.0</v>
      </c>
      <c r="AK83" s="138">
        <v>0.0</v>
      </c>
      <c r="AL83" s="138">
        <v>0.0</v>
      </c>
      <c r="AM83" s="138">
        <v>0.0</v>
      </c>
      <c r="AN83" s="138">
        <v>0.0</v>
      </c>
      <c r="AO83" s="138">
        <v>0.0</v>
      </c>
      <c r="AP83" s="138">
        <v>0.0</v>
      </c>
      <c r="AQ83" s="138">
        <v>0.0</v>
      </c>
      <c r="AR83" s="138">
        <v>0.0</v>
      </c>
      <c r="AS83" s="138">
        <v>0.0</v>
      </c>
      <c r="AT83" s="138">
        <v>0.0</v>
      </c>
      <c r="AU83" s="138">
        <v>0.0</v>
      </c>
      <c r="AV83" s="138">
        <v>0.0</v>
      </c>
      <c r="AW83" s="138">
        <v>0.0</v>
      </c>
      <c r="AX83" s="138">
        <v>0.0</v>
      </c>
      <c r="AY83" s="138">
        <v>0.0</v>
      </c>
      <c r="AZ83" s="138">
        <v>0.0</v>
      </c>
      <c r="BA83" s="138">
        <v>0.0</v>
      </c>
      <c r="BB83" s="138">
        <v>0.0</v>
      </c>
      <c r="BC83" s="138">
        <v>0.0</v>
      </c>
      <c r="BD83" s="138">
        <v>0.0</v>
      </c>
      <c r="BE83" s="138">
        <v>0.0</v>
      </c>
      <c r="BF83" s="138">
        <v>0.0</v>
      </c>
      <c r="BG83" s="138">
        <v>0.0</v>
      </c>
      <c r="BH83" s="138">
        <v>0.0</v>
      </c>
      <c r="BI83" s="138">
        <v>0.0</v>
      </c>
      <c r="BJ83" s="138">
        <v>0.0</v>
      </c>
      <c r="BK83" s="138">
        <v>0.0</v>
      </c>
      <c r="BL83" s="138">
        <v>0.0</v>
      </c>
      <c r="BM83" s="138">
        <v>0.0</v>
      </c>
      <c r="BN83" s="138">
        <v>0.0</v>
      </c>
      <c r="BO83" s="138">
        <v>0.0</v>
      </c>
      <c r="BP83" s="138">
        <v>0.0</v>
      </c>
      <c r="BQ83" s="138">
        <v>0.0</v>
      </c>
      <c r="BR83" s="138">
        <v>0.0</v>
      </c>
      <c r="BS83" s="138">
        <v>0.0</v>
      </c>
      <c r="BT83" s="138">
        <v>0.0</v>
      </c>
      <c r="BU83" s="138">
        <v>0.0</v>
      </c>
      <c r="BV83" s="138">
        <v>0.0</v>
      </c>
      <c r="BW83" s="138">
        <v>0.0</v>
      </c>
      <c r="BX83" s="138">
        <v>0.0</v>
      </c>
    </row>
    <row r="84" hidden="1" outlineLevel="2">
      <c r="A84" s="101" t="str">
        <f>CONFIG!$D$77</f>
        <v>Salaire Brut</v>
      </c>
      <c r="B84" s="23"/>
      <c r="C84" s="23"/>
      <c r="D84" s="10">
        <f>SUM(Q84:AB84)</f>
        <v>0</v>
      </c>
      <c r="E84" s="10">
        <f>SUM(AC84:AN84)</f>
        <v>0</v>
      </c>
      <c r="F84" s="10">
        <f>SUM(AO84:AZ84)</f>
        <v>0</v>
      </c>
      <c r="G84" s="10">
        <f>SUM(BA84:BL84)</f>
        <v>0</v>
      </c>
      <c r="H84" s="10">
        <f>SUM(BM84:BX84)</f>
        <v>0</v>
      </c>
      <c r="I84" s="79"/>
      <c r="J84" s="33" t="str">
        <f t="shared" si="13"/>
        <v>-</v>
      </c>
      <c r="K84" s="33" t="str">
        <f t="shared" ref="K84:O84" si="163">IFERROR(D84/C84-1,"-")</f>
        <v>-</v>
      </c>
      <c r="L84" s="33" t="str">
        <f t="shared" si="163"/>
        <v>-</v>
      </c>
      <c r="M84" s="33" t="str">
        <f t="shared" si="163"/>
        <v>-</v>
      </c>
      <c r="N84" s="33" t="str">
        <f t="shared" si="163"/>
        <v>-</v>
      </c>
      <c r="O84" s="33" t="str">
        <f t="shared" si="163"/>
        <v>-</v>
      </c>
      <c r="P84" s="79"/>
      <c r="Q84" s="138">
        <v>0.0</v>
      </c>
      <c r="R84" s="138">
        <v>0.0</v>
      </c>
      <c r="S84" s="138">
        <v>0.0</v>
      </c>
      <c r="T84" s="138">
        <v>0.0</v>
      </c>
      <c r="U84" s="138">
        <v>0.0</v>
      </c>
      <c r="V84" s="138">
        <v>0.0</v>
      </c>
      <c r="W84" s="138">
        <v>0.0</v>
      </c>
      <c r="X84" s="138">
        <v>0.0</v>
      </c>
      <c r="Y84" s="138">
        <v>0.0</v>
      </c>
      <c r="Z84" s="138">
        <v>0.0</v>
      </c>
      <c r="AA84" s="138">
        <v>0.0</v>
      </c>
      <c r="AB84" s="138">
        <v>0.0</v>
      </c>
      <c r="AC84" s="138">
        <v>0.0</v>
      </c>
      <c r="AD84" s="138">
        <v>0.0</v>
      </c>
      <c r="AE84" s="138">
        <v>0.0</v>
      </c>
      <c r="AF84" s="138">
        <v>0.0</v>
      </c>
      <c r="AG84" s="138">
        <v>0.0</v>
      </c>
      <c r="AH84" s="138">
        <v>0.0</v>
      </c>
      <c r="AI84" s="138">
        <v>0.0</v>
      </c>
      <c r="AJ84" s="138">
        <v>0.0</v>
      </c>
      <c r="AK84" s="138">
        <v>0.0</v>
      </c>
      <c r="AL84" s="138">
        <v>0.0</v>
      </c>
      <c r="AM84" s="138">
        <v>0.0</v>
      </c>
      <c r="AN84" s="138">
        <v>0.0</v>
      </c>
      <c r="AO84" s="138">
        <v>0.0</v>
      </c>
      <c r="AP84" s="138">
        <v>0.0</v>
      </c>
      <c r="AQ84" s="138">
        <v>0.0</v>
      </c>
      <c r="AR84" s="138">
        <v>0.0</v>
      </c>
      <c r="AS84" s="138">
        <v>0.0</v>
      </c>
      <c r="AT84" s="138">
        <v>0.0</v>
      </c>
      <c r="AU84" s="138">
        <v>0.0</v>
      </c>
      <c r="AV84" s="138">
        <v>0.0</v>
      </c>
      <c r="AW84" s="138">
        <v>0.0</v>
      </c>
      <c r="AX84" s="138">
        <v>0.0</v>
      </c>
      <c r="AY84" s="138">
        <v>0.0</v>
      </c>
      <c r="AZ84" s="138">
        <v>0.0</v>
      </c>
      <c r="BA84" s="138">
        <v>0.0</v>
      </c>
      <c r="BB84" s="138">
        <v>0.0</v>
      </c>
      <c r="BC84" s="138">
        <v>0.0</v>
      </c>
      <c r="BD84" s="138">
        <v>0.0</v>
      </c>
      <c r="BE84" s="138">
        <v>0.0</v>
      </c>
      <c r="BF84" s="138">
        <v>0.0</v>
      </c>
      <c r="BG84" s="138">
        <v>0.0</v>
      </c>
      <c r="BH84" s="138">
        <v>0.0</v>
      </c>
      <c r="BI84" s="138">
        <v>0.0</v>
      </c>
      <c r="BJ84" s="138">
        <v>0.0</v>
      </c>
      <c r="BK84" s="138">
        <v>0.0</v>
      </c>
      <c r="BL84" s="138">
        <v>0.0</v>
      </c>
      <c r="BM84" s="138">
        <v>0.0</v>
      </c>
      <c r="BN84" s="138">
        <v>0.0</v>
      </c>
      <c r="BO84" s="138">
        <v>0.0</v>
      </c>
      <c r="BP84" s="138">
        <v>0.0</v>
      </c>
      <c r="BQ84" s="138">
        <v>0.0</v>
      </c>
      <c r="BR84" s="138">
        <v>0.0</v>
      </c>
      <c r="BS84" s="138">
        <v>0.0</v>
      </c>
      <c r="BT84" s="138">
        <v>0.0</v>
      </c>
      <c r="BU84" s="138">
        <v>0.0</v>
      </c>
      <c r="BV84" s="138">
        <v>0.0</v>
      </c>
      <c r="BW84" s="138">
        <v>0.0</v>
      </c>
      <c r="BX84" s="138">
        <v>0.0</v>
      </c>
    </row>
    <row r="85" hidden="1" outlineLevel="2">
      <c r="A85" s="101" t="str">
        <f>CONFIG!$D$78</f>
        <v>Taux de charges sociales</v>
      </c>
      <c r="B85" s="23"/>
      <c r="C85" s="96"/>
      <c r="D85" s="110">
        <f>IFERROR(AVERAGEIFS(Q85:AB85,Q83:AB83,"&gt;0"),0)</f>
        <v>0</v>
      </c>
      <c r="E85" s="110">
        <f>IFERROR(AVERAGEIFS(AC85:AN85,AC83:AN83,"&gt;0"),0)</f>
        <v>0</v>
      </c>
      <c r="F85" s="110">
        <f>IFERROR(AVERAGEIFS(AO85:AZ85,AO83:AZ83,"&gt;0"),0)</f>
        <v>0</v>
      </c>
      <c r="G85" s="110">
        <f>IFERROR(AVERAGEIFS(BA85:BL85,BA83:BL83,"&gt;0"),0)</f>
        <v>0</v>
      </c>
      <c r="H85" s="110">
        <f>IFERROR(AVERAGEIFS(BM85:BX85,BM83:BX83,"&gt;0"),0)</f>
        <v>0</v>
      </c>
      <c r="I85" s="79"/>
      <c r="J85" s="33" t="str">
        <f t="shared" si="13"/>
        <v>-</v>
      </c>
      <c r="K85" s="33" t="str">
        <f t="shared" ref="K85:O85" si="164">IFERROR(D85/C85-1,"-")</f>
        <v>-</v>
      </c>
      <c r="L85" s="33" t="str">
        <f t="shared" si="164"/>
        <v>-</v>
      </c>
      <c r="M85" s="33" t="str">
        <f t="shared" si="164"/>
        <v>-</v>
      </c>
      <c r="N85" s="33" t="str">
        <f t="shared" si="164"/>
        <v>-</v>
      </c>
      <c r="O85" s="33" t="str">
        <f t="shared" si="164"/>
        <v>-</v>
      </c>
      <c r="P85" s="79"/>
      <c r="Q85" s="96">
        <f>IFERROR(1+IF(AND(CONFIG!$C$15="Oui",Q$2&lt;=CONFIG!$C$16),VLOOKUP(Q84*12,CONFIG!$B$186:$J$213,9,1),VLOOKUP(Q84*12,CONFIG!$B$186:$J$213,6,1)),1.45)</f>
        <v>1.45</v>
      </c>
      <c r="R85" s="96">
        <f>IFERROR(1+IF(AND(CONFIG!$C$15="Oui",R$2&lt;=CONFIG!$C$16),VLOOKUP(R84*12,CONFIG!$B$186:$J$213,9,1),VLOOKUP(R84*12,CONFIG!$B$186:$J$213,6,1)),1.45)</f>
        <v>1.45</v>
      </c>
      <c r="S85" s="96">
        <f>IFERROR(1+IF(AND(CONFIG!$C$15="Oui",S$2&lt;=CONFIG!$C$16),VLOOKUP(S84*12,CONFIG!$B$186:$J$213,9,1),VLOOKUP(S84*12,CONFIG!$B$186:$J$213,6,1)),1.45)</f>
        <v>1.45</v>
      </c>
      <c r="T85" s="96">
        <f>IFERROR(1+IF(AND(CONFIG!$C$15="Oui",T$2&lt;=CONFIG!$C$16),VLOOKUP(T84*12,CONFIG!$B$186:$J$213,9,1),VLOOKUP(T84*12,CONFIG!$B$186:$J$213,6,1)),1.45)</f>
        <v>1.45</v>
      </c>
      <c r="U85" s="96">
        <f>IFERROR(1+IF(AND(CONFIG!$C$15="Oui",U$2&lt;=CONFIG!$C$16),VLOOKUP(U84*12,CONFIG!$B$186:$J$213,9,1),VLOOKUP(U84*12,CONFIG!$B$186:$J$213,6,1)),1.45)</f>
        <v>1.45</v>
      </c>
      <c r="V85" s="96">
        <f>IFERROR(1+IF(AND(CONFIG!$C$15="Oui",V$2&lt;=CONFIG!$C$16),VLOOKUP(V84*12,CONFIG!$B$186:$J$213,9,1),VLOOKUP(V84*12,CONFIG!$B$186:$J$213,6,1)),1.45)</f>
        <v>1.45</v>
      </c>
      <c r="W85" s="96">
        <f>IFERROR(1+IF(AND(CONFIG!$C$15="Oui",W$2&lt;=CONFIG!$C$16),VLOOKUP(W84*12,CONFIG!$B$186:$J$213,9,1),VLOOKUP(W84*12,CONFIG!$B$186:$J$213,6,1)),1.45)</f>
        <v>1.45</v>
      </c>
      <c r="X85" s="96">
        <f>IFERROR(1+IF(AND(CONFIG!$C$15="Oui",X$2&lt;=CONFIG!$C$16),VLOOKUP(X84*12,CONFIG!$B$186:$J$213,9,1),VLOOKUP(X84*12,CONFIG!$B$186:$J$213,6,1)),1.45)</f>
        <v>1.45</v>
      </c>
      <c r="Y85" s="96">
        <f>IFERROR(1+IF(AND(CONFIG!$C$15="Oui",Y$2&lt;=CONFIG!$C$16),VLOOKUP(Y84*12,CONFIG!$B$186:$J$213,9,1),VLOOKUP(Y84*12,CONFIG!$B$186:$J$213,6,1)),1.45)</f>
        <v>1.45</v>
      </c>
      <c r="Z85" s="96">
        <f>IFERROR(1+IF(AND(CONFIG!$C$15="Oui",Z$2&lt;=CONFIG!$C$16),VLOOKUP(Z84*12,CONFIG!$B$186:$J$213,9,1),VLOOKUP(Z84*12,CONFIG!$B$186:$J$213,6,1)),1.45)</f>
        <v>1.45</v>
      </c>
      <c r="AA85" s="96">
        <f>IFERROR(1+IF(AND(CONFIG!$C$15="Oui",AA$2&lt;=CONFIG!$C$16),VLOOKUP(AA84*12,CONFIG!$B$186:$J$213,9,1),VLOOKUP(AA84*12,CONFIG!$B$186:$J$213,6,1)),1.45)</f>
        <v>1.45</v>
      </c>
      <c r="AB85" s="96">
        <f>IFERROR(1+IF(AND(CONFIG!$C$15="Oui",AB$2&lt;=CONFIG!$C$16),VLOOKUP(AB84*12,CONFIG!$B$186:$J$213,9,1),VLOOKUP(AB84*12,CONFIG!$B$186:$J$213,6,1)),1.45)</f>
        <v>1.45</v>
      </c>
      <c r="AC85" s="96">
        <f>IFERROR(1+IF(AND(CONFIG!$C$15="Oui",AC$2&lt;=CONFIG!$C$16),VLOOKUP(AC84*12,CONFIG!$B$186:$J$213,9,1),VLOOKUP(AC84*12,CONFIG!$B$186:$J$213,6,1)),1.45)</f>
        <v>1.45</v>
      </c>
      <c r="AD85" s="96">
        <f>IFERROR(1+IF(AND(CONFIG!$C$15="Oui",AD$2&lt;=CONFIG!$C$16),VLOOKUP(AD84*12,CONFIG!$B$186:$J$213,9,1),VLOOKUP(AD84*12,CONFIG!$B$186:$J$213,6,1)),1.45)</f>
        <v>1.45</v>
      </c>
      <c r="AE85" s="96">
        <f>IFERROR(1+IF(AND(CONFIG!$C$15="Oui",AE$2&lt;=CONFIG!$C$16),VLOOKUP(AE84*12,CONFIG!$B$186:$J$213,9,1),VLOOKUP(AE84*12,CONFIG!$B$186:$J$213,6,1)),1.45)</f>
        <v>1.45</v>
      </c>
      <c r="AF85" s="96">
        <f>IFERROR(1+IF(AND(CONFIG!$C$15="Oui",AF$2&lt;=CONFIG!$C$16),VLOOKUP(AF84*12,CONFIG!$B$186:$J$213,9,1),VLOOKUP(AF84*12,CONFIG!$B$186:$J$213,6,1)),1.45)</f>
        <v>1.45</v>
      </c>
      <c r="AG85" s="96">
        <f>IFERROR(1+IF(AND(CONFIG!$C$15="Oui",AG$2&lt;=CONFIG!$C$16),VLOOKUP(AG84*12,CONFIG!$B$186:$J$213,9,1),VLOOKUP(AG84*12,CONFIG!$B$186:$J$213,6,1)),1.45)</f>
        <v>1.45</v>
      </c>
      <c r="AH85" s="96">
        <f>IFERROR(1+IF(AND(CONFIG!$C$15="Oui",AH$2&lt;=CONFIG!$C$16),VLOOKUP(AH84*12,CONFIG!$B$186:$J$213,9,1),VLOOKUP(AH84*12,CONFIG!$B$186:$J$213,6,1)),1.45)</f>
        <v>1.45</v>
      </c>
      <c r="AI85" s="96">
        <f>IFERROR(1+IF(AND(CONFIG!$C$15="Oui",AI$2&lt;=CONFIG!$C$16),VLOOKUP(AI84*12,CONFIG!$B$186:$J$213,9,1),VLOOKUP(AI84*12,CONFIG!$B$186:$J$213,6,1)),1.45)</f>
        <v>1.45</v>
      </c>
      <c r="AJ85" s="96">
        <f>IFERROR(1+IF(AND(CONFIG!$C$15="Oui",AJ$2&lt;=CONFIG!$C$16),VLOOKUP(AJ84*12,CONFIG!$B$186:$J$213,9,1),VLOOKUP(AJ84*12,CONFIG!$B$186:$J$213,6,1)),1.45)</f>
        <v>1.45</v>
      </c>
      <c r="AK85" s="96">
        <f>IFERROR(1+IF(AND(CONFIG!$C$15="Oui",AK$2&lt;=CONFIG!$C$16),VLOOKUP(AK84*12,CONFIG!$B$186:$J$213,9,1),VLOOKUP(AK84*12,CONFIG!$B$186:$J$213,6,1)),1.45)</f>
        <v>1.45</v>
      </c>
      <c r="AL85" s="96">
        <f>IFERROR(1+IF(AND(CONFIG!$C$15="Oui",AL$2&lt;=CONFIG!$C$16),VLOOKUP(AL84*12,CONFIG!$B$186:$J$213,9,1),VLOOKUP(AL84*12,CONFIG!$B$186:$J$213,6,1)),1.45)</f>
        <v>1.45</v>
      </c>
      <c r="AM85" s="96">
        <f>IFERROR(1+IF(AND(CONFIG!$C$15="Oui",AM$2&lt;=CONFIG!$C$16),VLOOKUP(AM84*12,CONFIG!$B$186:$J$213,9,1),VLOOKUP(AM84*12,CONFIG!$B$186:$J$213,6,1)),1.45)</f>
        <v>1.45</v>
      </c>
      <c r="AN85" s="96">
        <f>IFERROR(1+IF(AND(CONFIG!$C$15="Oui",AN$2&lt;=CONFIG!$C$16),VLOOKUP(AN84*12,CONFIG!$B$186:$J$213,9,1),VLOOKUP(AN84*12,CONFIG!$B$186:$J$213,6,1)),1.45)</f>
        <v>1.45</v>
      </c>
      <c r="AO85" s="96">
        <f>IFERROR(1+IF(AND(CONFIG!$C$15="Oui",AO$2&lt;=CONFIG!$C$16),VLOOKUP(AO84*12,CONFIG!$B$186:$J$213,9,1),VLOOKUP(AO84*12,CONFIG!$B$186:$J$213,6,1)),1.45)</f>
        <v>1.45</v>
      </c>
      <c r="AP85" s="96">
        <f>IFERROR(1+IF(AND(CONFIG!$C$15="Oui",AP$2&lt;=CONFIG!$C$16),VLOOKUP(AP84*12,CONFIG!$B$186:$J$213,9,1),VLOOKUP(AP84*12,CONFIG!$B$186:$J$213,6,1)),1.45)</f>
        <v>1.45</v>
      </c>
      <c r="AQ85" s="96">
        <f>IFERROR(1+IF(AND(CONFIG!$C$15="Oui",AQ$2&lt;=CONFIG!$C$16),VLOOKUP(AQ84*12,CONFIG!$B$186:$J$213,9,1),VLOOKUP(AQ84*12,CONFIG!$B$186:$J$213,6,1)),1.45)</f>
        <v>1.45</v>
      </c>
      <c r="AR85" s="96">
        <f>IFERROR(1+IF(AND(CONFIG!$C$15="Oui",AR$2&lt;=CONFIG!$C$16),VLOOKUP(AR84*12,CONFIG!$B$186:$J$213,9,1),VLOOKUP(AR84*12,CONFIG!$B$186:$J$213,6,1)),1.45)</f>
        <v>1.45</v>
      </c>
      <c r="AS85" s="96">
        <f>IFERROR(1+IF(AND(CONFIG!$C$15="Oui",AS$2&lt;=CONFIG!$C$16),VLOOKUP(AS84*12,CONFIG!$B$186:$J$213,9,1),VLOOKUP(AS84*12,CONFIG!$B$186:$J$213,6,1)),1.45)</f>
        <v>1.45</v>
      </c>
      <c r="AT85" s="96">
        <f>IFERROR(1+IF(AND(CONFIG!$C$15="Oui",AT$2&lt;=CONFIG!$C$16),VLOOKUP(AT84*12,CONFIG!$B$186:$J$213,9,1),VLOOKUP(AT84*12,CONFIG!$B$186:$J$213,6,1)),1.45)</f>
        <v>1.45</v>
      </c>
      <c r="AU85" s="96">
        <f>IFERROR(1+IF(AND(CONFIG!$C$15="Oui",AU$2&lt;=CONFIG!$C$16),VLOOKUP(AU84*12,CONFIG!$B$186:$J$213,9,1),VLOOKUP(AU84*12,CONFIG!$B$186:$J$213,6,1)),1.45)</f>
        <v>1.45</v>
      </c>
      <c r="AV85" s="96">
        <f>IFERROR(1+IF(AND(CONFIG!$C$15="Oui",AV$2&lt;=CONFIG!$C$16),VLOOKUP(AV84*12,CONFIG!$B$186:$J$213,9,1),VLOOKUP(AV84*12,CONFIG!$B$186:$J$213,6,1)),1.45)</f>
        <v>1.45</v>
      </c>
      <c r="AW85" s="96">
        <f>IFERROR(1+IF(AND(CONFIG!$C$15="Oui",AW$2&lt;=CONFIG!$C$16),VLOOKUP(AW84*12,CONFIG!$B$186:$J$213,9,1),VLOOKUP(AW84*12,CONFIG!$B$186:$J$213,6,1)),1.45)</f>
        <v>1.45</v>
      </c>
      <c r="AX85" s="96">
        <f>IFERROR(1+IF(AND(CONFIG!$C$15="Oui",AX$2&lt;=CONFIG!$C$16),VLOOKUP(AX84*12,CONFIG!$B$186:$J$213,9,1),VLOOKUP(AX84*12,CONFIG!$B$186:$J$213,6,1)),1.45)</f>
        <v>1.45</v>
      </c>
      <c r="AY85" s="96">
        <f>IFERROR(1+IF(AND(CONFIG!$C$15="Oui",AY$2&lt;=CONFIG!$C$16),VLOOKUP(AY84*12,CONFIG!$B$186:$J$213,9,1),VLOOKUP(AY84*12,CONFIG!$B$186:$J$213,6,1)),1.45)</f>
        <v>1.45</v>
      </c>
      <c r="AZ85" s="96">
        <f>IFERROR(1+IF(AND(CONFIG!$C$15="Oui",AZ$2&lt;=CONFIG!$C$16),VLOOKUP(AZ84*12,CONFIG!$B$186:$J$213,9,1),VLOOKUP(AZ84*12,CONFIG!$B$186:$J$213,6,1)),1.45)</f>
        <v>1.45</v>
      </c>
      <c r="BA85" s="96">
        <f>IFERROR(1+IF(AND(CONFIG!$C$15="Oui",BA$2&lt;=CONFIG!$C$16),VLOOKUP(BA84*12,CONFIG!$B$186:$J$213,9,1),VLOOKUP(BA84*12,CONFIG!$B$186:$J$213,6,1)),1.45)</f>
        <v>1.45</v>
      </c>
      <c r="BB85" s="96">
        <f>IFERROR(1+IF(AND(CONFIG!$C$15="Oui",BB$2&lt;=CONFIG!$C$16),VLOOKUP(BB84*12,CONFIG!$B$186:$J$213,9,1),VLOOKUP(BB84*12,CONFIG!$B$186:$J$213,6,1)),1.45)</f>
        <v>1.45</v>
      </c>
      <c r="BC85" s="96">
        <f>IFERROR(1+IF(AND(CONFIG!$C$15="Oui",BC$2&lt;=CONFIG!$C$16),VLOOKUP(BC84*12,CONFIG!$B$186:$J$213,9,1),VLOOKUP(BC84*12,CONFIG!$B$186:$J$213,6,1)),1.45)</f>
        <v>1.45</v>
      </c>
      <c r="BD85" s="96">
        <f>IFERROR(1+IF(AND(CONFIG!$C$15="Oui",BD$2&lt;=CONFIG!$C$16),VLOOKUP(BD84*12,CONFIG!$B$186:$J$213,9,1),VLOOKUP(BD84*12,CONFIG!$B$186:$J$213,6,1)),1.45)</f>
        <v>1.45</v>
      </c>
      <c r="BE85" s="96">
        <f>IFERROR(1+IF(AND(CONFIG!$C$15="Oui",BE$2&lt;=CONFIG!$C$16),VLOOKUP(BE84*12,CONFIG!$B$186:$J$213,9,1),VLOOKUP(BE84*12,CONFIG!$B$186:$J$213,6,1)),1.45)</f>
        <v>1.45</v>
      </c>
      <c r="BF85" s="96">
        <f>IFERROR(1+IF(AND(CONFIG!$C$15="Oui",BF$2&lt;=CONFIG!$C$16),VLOOKUP(BF84*12,CONFIG!$B$186:$J$213,9,1),VLOOKUP(BF84*12,CONFIG!$B$186:$J$213,6,1)),1.45)</f>
        <v>1.45</v>
      </c>
      <c r="BG85" s="96">
        <f>IFERROR(1+IF(AND(CONFIG!$C$15="Oui",BG$2&lt;=CONFIG!$C$16),VLOOKUP(BG84*12,CONFIG!$B$186:$J$213,9,1),VLOOKUP(BG84*12,CONFIG!$B$186:$J$213,6,1)),1.45)</f>
        <v>1.45</v>
      </c>
      <c r="BH85" s="96">
        <f>IFERROR(1+IF(AND(CONFIG!$C$15="Oui",BH$2&lt;=CONFIG!$C$16),VLOOKUP(BH84*12,CONFIG!$B$186:$J$213,9,1),VLOOKUP(BH84*12,CONFIG!$B$186:$J$213,6,1)),1.45)</f>
        <v>1.45</v>
      </c>
      <c r="BI85" s="96">
        <f>IFERROR(1+IF(AND(CONFIG!$C$15="Oui",BI$2&lt;=CONFIG!$C$16),VLOOKUP(BI84*12,CONFIG!$B$186:$J$213,9,1),VLOOKUP(BI84*12,CONFIG!$B$186:$J$213,6,1)),1.45)</f>
        <v>1.45</v>
      </c>
      <c r="BJ85" s="96">
        <f>IFERROR(1+IF(AND(CONFIG!$C$15="Oui",BJ$2&lt;=CONFIG!$C$16),VLOOKUP(BJ84*12,CONFIG!$B$186:$J$213,9,1),VLOOKUP(BJ84*12,CONFIG!$B$186:$J$213,6,1)),1.45)</f>
        <v>1.45</v>
      </c>
      <c r="BK85" s="96">
        <f>IFERROR(1+IF(AND(CONFIG!$C$15="Oui",BK$2&lt;=CONFIG!$C$16),VLOOKUP(BK84*12,CONFIG!$B$186:$J$213,9,1),VLOOKUP(BK84*12,CONFIG!$B$186:$J$213,6,1)),1.45)</f>
        <v>1.45</v>
      </c>
      <c r="BL85" s="96">
        <f>IFERROR(1+IF(AND(CONFIG!$C$15="Oui",BL$2&lt;=CONFIG!$C$16),VLOOKUP(BL84*12,CONFIG!$B$186:$J$213,9,1),VLOOKUP(BL84*12,CONFIG!$B$186:$J$213,6,1)),1.45)</f>
        <v>1.45</v>
      </c>
      <c r="BM85" s="96">
        <f>IFERROR(1+IF(AND(CONFIG!$C$15="Oui",BM$2&lt;=CONFIG!$C$16),VLOOKUP(BM84*12,CONFIG!$B$186:$J$213,9,1),VLOOKUP(BM84*12,CONFIG!$B$186:$J$213,6,1)),1.45)</f>
        <v>1.45</v>
      </c>
      <c r="BN85" s="96">
        <f>IFERROR(1+IF(AND(CONFIG!$C$15="Oui",BN$2&lt;=CONFIG!$C$16),VLOOKUP(BN84*12,CONFIG!$B$186:$J$213,9,1),VLOOKUP(BN84*12,CONFIG!$B$186:$J$213,6,1)),1.45)</f>
        <v>1.45</v>
      </c>
      <c r="BO85" s="96">
        <f>IFERROR(1+IF(AND(CONFIG!$C$15="Oui",BO$2&lt;=CONFIG!$C$16),VLOOKUP(BO84*12,CONFIG!$B$186:$J$213,9,1),VLOOKUP(BO84*12,CONFIG!$B$186:$J$213,6,1)),1.45)</f>
        <v>1.45</v>
      </c>
      <c r="BP85" s="96">
        <f>IFERROR(1+IF(AND(CONFIG!$C$15="Oui",BP$2&lt;=CONFIG!$C$16),VLOOKUP(BP84*12,CONFIG!$B$186:$J$213,9,1),VLOOKUP(BP84*12,CONFIG!$B$186:$J$213,6,1)),1.45)</f>
        <v>1.45</v>
      </c>
      <c r="BQ85" s="96">
        <f>IFERROR(1+IF(AND(CONFIG!$C$15="Oui",BQ$2&lt;=CONFIG!$C$16),VLOOKUP(BQ84*12,CONFIG!$B$186:$J$213,9,1),VLOOKUP(BQ84*12,CONFIG!$B$186:$J$213,6,1)),1.45)</f>
        <v>1.45</v>
      </c>
      <c r="BR85" s="96">
        <f>IFERROR(1+IF(AND(CONFIG!$C$15="Oui",BR$2&lt;=CONFIG!$C$16),VLOOKUP(BR84*12,CONFIG!$B$186:$J$213,9,1),VLOOKUP(BR84*12,CONFIG!$B$186:$J$213,6,1)),1.45)</f>
        <v>1.45</v>
      </c>
      <c r="BS85" s="96">
        <f>IFERROR(1+IF(AND(CONFIG!$C$15="Oui",BS$2&lt;=CONFIG!$C$16),VLOOKUP(BS84*12,CONFIG!$B$186:$J$213,9,1),VLOOKUP(BS84*12,CONFIG!$B$186:$J$213,6,1)),1.45)</f>
        <v>1.45</v>
      </c>
      <c r="BT85" s="96">
        <f>IFERROR(1+IF(AND(CONFIG!$C$15="Oui",BT$2&lt;=CONFIG!$C$16),VLOOKUP(BT84*12,CONFIG!$B$186:$J$213,9,1),VLOOKUP(BT84*12,CONFIG!$B$186:$J$213,6,1)),1.45)</f>
        <v>1.45</v>
      </c>
      <c r="BU85" s="96">
        <f>IFERROR(1+IF(AND(CONFIG!$C$15="Oui",BU$2&lt;=CONFIG!$C$16),VLOOKUP(BU84*12,CONFIG!$B$186:$J$213,9,1),VLOOKUP(BU84*12,CONFIG!$B$186:$J$213,6,1)),1.45)</f>
        <v>1.45</v>
      </c>
      <c r="BV85" s="96">
        <f>IFERROR(1+IF(AND(CONFIG!$C$15="Oui",BV$2&lt;=CONFIG!$C$16),VLOOKUP(BV84*12,CONFIG!$B$186:$J$213,9,1),VLOOKUP(BV84*12,CONFIG!$B$186:$J$213,6,1)),1.45)</f>
        <v>1.45</v>
      </c>
      <c r="BW85" s="96">
        <f>IFERROR(1+IF(AND(CONFIG!$C$15="Oui",BW$2&lt;=CONFIG!$C$16),VLOOKUP(BW84*12,CONFIG!$B$186:$J$213,9,1),VLOOKUP(BW84*12,CONFIG!$B$186:$J$213,6,1)),1.45)</f>
        <v>1.45</v>
      </c>
      <c r="BX85" s="96">
        <f>IFERROR(1+IF(AND(CONFIG!$C$15="Oui",BX$2&lt;=CONFIG!$C$16),VLOOKUP(BX84*12,CONFIG!$B$186:$J$213,9,1),VLOOKUP(BX84*12,CONFIG!$B$186:$J$213,6,1)),1.45)</f>
        <v>1.45</v>
      </c>
    </row>
    <row r="86" hidden="1" outlineLevel="1" collapsed="1">
      <c r="A86" s="136" t="s">
        <v>356</v>
      </c>
      <c r="B86" s="23"/>
      <c r="C86" s="10"/>
      <c r="D86" s="10">
        <f>SUM(Q86:AB86)</f>
        <v>0</v>
      </c>
      <c r="E86" s="10">
        <f>SUM(AC86:AN86)</f>
        <v>0</v>
      </c>
      <c r="F86" s="10">
        <f>SUM(AO86:AZ86)</f>
        <v>0</v>
      </c>
      <c r="G86" s="10">
        <f>SUM(BA86:BL86)</f>
        <v>0</v>
      </c>
      <c r="H86" s="10">
        <f>SUM(BM86:BX86)</f>
        <v>0</v>
      </c>
      <c r="I86" s="79"/>
      <c r="J86" s="33" t="str">
        <f t="shared" si="13"/>
        <v>-</v>
      </c>
      <c r="K86" s="33" t="str">
        <f t="shared" ref="K86:O86" si="165">IFERROR(D86/C86-1,"-")</f>
        <v>-</v>
      </c>
      <c r="L86" s="33" t="str">
        <f t="shared" si="165"/>
        <v>-</v>
      </c>
      <c r="M86" s="33" t="str">
        <f t="shared" si="165"/>
        <v>-</v>
      </c>
      <c r="N86" s="33" t="str">
        <f t="shared" si="165"/>
        <v>-</v>
      </c>
      <c r="O86" s="33" t="str">
        <f t="shared" si="165"/>
        <v>-</v>
      </c>
      <c r="P86" s="79"/>
      <c r="Q86" s="120">
        <f t="shared" ref="Q86:BX86" si="166">Q87*Q88*Q89</f>
        <v>0</v>
      </c>
      <c r="R86" s="120">
        <f t="shared" si="166"/>
        <v>0</v>
      </c>
      <c r="S86" s="120">
        <f t="shared" si="166"/>
        <v>0</v>
      </c>
      <c r="T86" s="120">
        <f t="shared" si="166"/>
        <v>0</v>
      </c>
      <c r="U86" s="120">
        <f t="shared" si="166"/>
        <v>0</v>
      </c>
      <c r="V86" s="120">
        <f t="shared" si="166"/>
        <v>0</v>
      </c>
      <c r="W86" s="120">
        <f t="shared" si="166"/>
        <v>0</v>
      </c>
      <c r="X86" s="120">
        <f t="shared" si="166"/>
        <v>0</v>
      </c>
      <c r="Y86" s="120">
        <f t="shared" si="166"/>
        <v>0</v>
      </c>
      <c r="Z86" s="120">
        <f t="shared" si="166"/>
        <v>0</v>
      </c>
      <c r="AA86" s="120">
        <f t="shared" si="166"/>
        <v>0</v>
      </c>
      <c r="AB86" s="120">
        <f t="shared" si="166"/>
        <v>0</v>
      </c>
      <c r="AC86" s="120">
        <f t="shared" si="166"/>
        <v>0</v>
      </c>
      <c r="AD86" s="120">
        <f t="shared" si="166"/>
        <v>0</v>
      </c>
      <c r="AE86" s="120">
        <f t="shared" si="166"/>
        <v>0</v>
      </c>
      <c r="AF86" s="120">
        <f t="shared" si="166"/>
        <v>0</v>
      </c>
      <c r="AG86" s="120">
        <f t="shared" si="166"/>
        <v>0</v>
      </c>
      <c r="AH86" s="120">
        <f t="shared" si="166"/>
        <v>0</v>
      </c>
      <c r="AI86" s="120">
        <f t="shared" si="166"/>
        <v>0</v>
      </c>
      <c r="AJ86" s="120">
        <f t="shared" si="166"/>
        <v>0</v>
      </c>
      <c r="AK86" s="120">
        <f t="shared" si="166"/>
        <v>0</v>
      </c>
      <c r="AL86" s="120">
        <f t="shared" si="166"/>
        <v>0</v>
      </c>
      <c r="AM86" s="120">
        <f t="shared" si="166"/>
        <v>0</v>
      </c>
      <c r="AN86" s="120">
        <f t="shared" si="166"/>
        <v>0</v>
      </c>
      <c r="AO86" s="120">
        <f t="shared" si="166"/>
        <v>0</v>
      </c>
      <c r="AP86" s="120">
        <f t="shared" si="166"/>
        <v>0</v>
      </c>
      <c r="AQ86" s="120">
        <f t="shared" si="166"/>
        <v>0</v>
      </c>
      <c r="AR86" s="120">
        <f t="shared" si="166"/>
        <v>0</v>
      </c>
      <c r="AS86" s="120">
        <f t="shared" si="166"/>
        <v>0</v>
      </c>
      <c r="AT86" s="120">
        <f t="shared" si="166"/>
        <v>0</v>
      </c>
      <c r="AU86" s="120">
        <f t="shared" si="166"/>
        <v>0</v>
      </c>
      <c r="AV86" s="120">
        <f t="shared" si="166"/>
        <v>0</v>
      </c>
      <c r="AW86" s="120">
        <f t="shared" si="166"/>
        <v>0</v>
      </c>
      <c r="AX86" s="120">
        <f t="shared" si="166"/>
        <v>0</v>
      </c>
      <c r="AY86" s="120">
        <f t="shared" si="166"/>
        <v>0</v>
      </c>
      <c r="AZ86" s="120">
        <f t="shared" si="166"/>
        <v>0</v>
      </c>
      <c r="BA86" s="120">
        <f t="shared" si="166"/>
        <v>0</v>
      </c>
      <c r="BB86" s="120">
        <f t="shared" si="166"/>
        <v>0</v>
      </c>
      <c r="BC86" s="120">
        <f t="shared" si="166"/>
        <v>0</v>
      </c>
      <c r="BD86" s="120">
        <f t="shared" si="166"/>
        <v>0</v>
      </c>
      <c r="BE86" s="120">
        <f t="shared" si="166"/>
        <v>0</v>
      </c>
      <c r="BF86" s="120">
        <f t="shared" si="166"/>
        <v>0</v>
      </c>
      <c r="BG86" s="120">
        <f t="shared" si="166"/>
        <v>0</v>
      </c>
      <c r="BH86" s="120">
        <f t="shared" si="166"/>
        <v>0</v>
      </c>
      <c r="BI86" s="120">
        <f t="shared" si="166"/>
        <v>0</v>
      </c>
      <c r="BJ86" s="120">
        <f t="shared" si="166"/>
        <v>0</v>
      </c>
      <c r="BK86" s="120">
        <f t="shared" si="166"/>
        <v>0</v>
      </c>
      <c r="BL86" s="120">
        <f t="shared" si="166"/>
        <v>0</v>
      </c>
      <c r="BM86" s="120">
        <f t="shared" si="166"/>
        <v>0</v>
      </c>
      <c r="BN86" s="120">
        <f t="shared" si="166"/>
        <v>0</v>
      </c>
      <c r="BO86" s="120">
        <f t="shared" si="166"/>
        <v>0</v>
      </c>
      <c r="BP86" s="120">
        <f t="shared" si="166"/>
        <v>0</v>
      </c>
      <c r="BQ86" s="120">
        <f t="shared" si="166"/>
        <v>0</v>
      </c>
      <c r="BR86" s="120">
        <f t="shared" si="166"/>
        <v>0</v>
      </c>
      <c r="BS86" s="120">
        <f t="shared" si="166"/>
        <v>0</v>
      </c>
      <c r="BT86" s="120">
        <f t="shared" si="166"/>
        <v>0</v>
      </c>
      <c r="BU86" s="120">
        <f t="shared" si="166"/>
        <v>0</v>
      </c>
      <c r="BV86" s="120">
        <f t="shared" si="166"/>
        <v>0</v>
      </c>
      <c r="BW86" s="120">
        <f t="shared" si="166"/>
        <v>0</v>
      </c>
      <c r="BX86" s="120">
        <f t="shared" si="166"/>
        <v>0</v>
      </c>
    </row>
    <row r="87" hidden="1" outlineLevel="2">
      <c r="A87" s="101" t="str">
        <f>CONFIG!$D$76</f>
        <v>Nombre de salariés</v>
      </c>
      <c r="B87" s="10"/>
      <c r="C87" s="137"/>
      <c r="D87" s="137">
        <f>IFERROR(AVERAGEIFS(Q87:AB87,Q88:AB88,"&gt;0"),0)</f>
        <v>0</v>
      </c>
      <c r="E87" s="137">
        <f>IFERROR(AVERAGEIFS(AC87:AN87,AC88:AN88,"&gt;0"),0)</f>
        <v>0</v>
      </c>
      <c r="F87" s="137">
        <f>IFERROR(AVERAGEIFS(AO87:AZ87,AO88:AZ88,"&gt;0"),0)</f>
        <v>0</v>
      </c>
      <c r="G87" s="137">
        <f>IFERROR(AVERAGEIFS(BA87:BL87,BA88:BL88,"&gt;0"),0)</f>
        <v>0</v>
      </c>
      <c r="H87" s="137">
        <f>IFERROR(AVERAGEIFS(BM87:BX87,BM88:BX88,"&gt;0"),0)</f>
        <v>0</v>
      </c>
      <c r="I87" s="79"/>
      <c r="J87" s="33" t="str">
        <f t="shared" si="13"/>
        <v>-</v>
      </c>
      <c r="K87" s="33" t="str">
        <f t="shared" ref="K87:O87" si="167">IFERROR(D87/C87-1,"-")</f>
        <v>-</v>
      </c>
      <c r="L87" s="33" t="str">
        <f t="shared" si="167"/>
        <v>-</v>
      </c>
      <c r="M87" s="33" t="str">
        <f t="shared" si="167"/>
        <v>-</v>
      </c>
      <c r="N87" s="33" t="str">
        <f t="shared" si="167"/>
        <v>-</v>
      </c>
      <c r="O87" s="33" t="str">
        <f t="shared" si="167"/>
        <v>-</v>
      </c>
      <c r="P87" s="79"/>
      <c r="Q87" s="138">
        <v>0.0</v>
      </c>
      <c r="R87" s="138">
        <v>0.0</v>
      </c>
      <c r="S87" s="138">
        <v>0.0</v>
      </c>
      <c r="T87" s="138">
        <v>0.0</v>
      </c>
      <c r="U87" s="138">
        <v>0.0</v>
      </c>
      <c r="V87" s="138">
        <v>0.0</v>
      </c>
      <c r="W87" s="138">
        <v>0.0</v>
      </c>
      <c r="X87" s="138">
        <v>0.0</v>
      </c>
      <c r="Y87" s="138">
        <v>0.0</v>
      </c>
      <c r="Z87" s="138">
        <v>0.0</v>
      </c>
      <c r="AA87" s="138">
        <v>0.0</v>
      </c>
      <c r="AB87" s="138">
        <v>0.0</v>
      </c>
      <c r="AC87" s="138">
        <v>0.0</v>
      </c>
      <c r="AD87" s="138">
        <v>0.0</v>
      </c>
      <c r="AE87" s="138">
        <v>0.0</v>
      </c>
      <c r="AF87" s="138">
        <v>0.0</v>
      </c>
      <c r="AG87" s="138">
        <v>0.0</v>
      </c>
      <c r="AH87" s="138">
        <v>0.0</v>
      </c>
      <c r="AI87" s="138">
        <v>0.0</v>
      </c>
      <c r="AJ87" s="138">
        <v>0.0</v>
      </c>
      <c r="AK87" s="138">
        <v>0.0</v>
      </c>
      <c r="AL87" s="138">
        <v>0.0</v>
      </c>
      <c r="AM87" s="138">
        <v>0.0</v>
      </c>
      <c r="AN87" s="138">
        <v>0.0</v>
      </c>
      <c r="AO87" s="138">
        <v>0.0</v>
      </c>
      <c r="AP87" s="138">
        <v>0.0</v>
      </c>
      <c r="AQ87" s="138">
        <v>0.0</v>
      </c>
      <c r="AR87" s="138">
        <v>0.0</v>
      </c>
      <c r="AS87" s="138">
        <v>0.0</v>
      </c>
      <c r="AT87" s="138">
        <v>0.0</v>
      </c>
      <c r="AU87" s="138">
        <v>0.0</v>
      </c>
      <c r="AV87" s="138">
        <v>0.0</v>
      </c>
      <c r="AW87" s="138">
        <v>0.0</v>
      </c>
      <c r="AX87" s="138">
        <v>0.0</v>
      </c>
      <c r="AY87" s="138">
        <v>0.0</v>
      </c>
      <c r="AZ87" s="138">
        <v>0.0</v>
      </c>
      <c r="BA87" s="138">
        <v>0.0</v>
      </c>
      <c r="BB87" s="138">
        <v>0.0</v>
      </c>
      <c r="BC87" s="138">
        <v>0.0</v>
      </c>
      <c r="BD87" s="138">
        <v>0.0</v>
      </c>
      <c r="BE87" s="138">
        <v>0.0</v>
      </c>
      <c r="BF87" s="138">
        <v>0.0</v>
      </c>
      <c r="BG87" s="138">
        <v>0.0</v>
      </c>
      <c r="BH87" s="138">
        <v>0.0</v>
      </c>
      <c r="BI87" s="138">
        <v>0.0</v>
      </c>
      <c r="BJ87" s="138">
        <v>0.0</v>
      </c>
      <c r="BK87" s="138">
        <v>0.0</v>
      </c>
      <c r="BL87" s="138">
        <v>0.0</v>
      </c>
      <c r="BM87" s="138">
        <v>0.0</v>
      </c>
      <c r="BN87" s="138">
        <v>0.0</v>
      </c>
      <c r="BO87" s="138">
        <v>0.0</v>
      </c>
      <c r="BP87" s="138">
        <v>0.0</v>
      </c>
      <c r="BQ87" s="138">
        <v>0.0</v>
      </c>
      <c r="BR87" s="138">
        <v>0.0</v>
      </c>
      <c r="BS87" s="138">
        <v>0.0</v>
      </c>
      <c r="BT87" s="138">
        <v>0.0</v>
      </c>
      <c r="BU87" s="138">
        <v>0.0</v>
      </c>
      <c r="BV87" s="138">
        <v>0.0</v>
      </c>
      <c r="BW87" s="138">
        <v>0.0</v>
      </c>
      <c r="BX87" s="138">
        <v>0.0</v>
      </c>
    </row>
    <row r="88" hidden="1" outlineLevel="2">
      <c r="A88" s="101" t="str">
        <f>CONFIG!$D$77</f>
        <v>Salaire Brut</v>
      </c>
      <c r="B88" s="10"/>
      <c r="C88" s="23"/>
      <c r="D88" s="10">
        <f>SUM(Q88:AB88)</f>
        <v>0</v>
      </c>
      <c r="E88" s="10">
        <f>SUM(AC88:AN88)</f>
        <v>0</v>
      </c>
      <c r="F88" s="10">
        <f>SUM(AO88:AZ88)</f>
        <v>0</v>
      </c>
      <c r="G88" s="10">
        <f>SUM(BA88:BL88)</f>
        <v>0</v>
      </c>
      <c r="H88" s="10">
        <f>SUM(BM88:BX88)</f>
        <v>0</v>
      </c>
      <c r="I88" s="79"/>
      <c r="J88" s="33" t="str">
        <f t="shared" si="13"/>
        <v>-</v>
      </c>
      <c r="K88" s="33" t="str">
        <f t="shared" ref="K88:O88" si="168">IFERROR(D88/C88-1,"-")</f>
        <v>-</v>
      </c>
      <c r="L88" s="33" t="str">
        <f t="shared" si="168"/>
        <v>-</v>
      </c>
      <c r="M88" s="33" t="str">
        <f t="shared" si="168"/>
        <v>-</v>
      </c>
      <c r="N88" s="33" t="str">
        <f t="shared" si="168"/>
        <v>-</v>
      </c>
      <c r="O88" s="33" t="str">
        <f t="shared" si="168"/>
        <v>-</v>
      </c>
      <c r="P88" s="79"/>
      <c r="Q88" s="138">
        <v>0.0</v>
      </c>
      <c r="R88" s="138">
        <v>0.0</v>
      </c>
      <c r="S88" s="138">
        <v>0.0</v>
      </c>
      <c r="T88" s="138">
        <v>0.0</v>
      </c>
      <c r="U88" s="138">
        <v>0.0</v>
      </c>
      <c r="V88" s="138">
        <v>0.0</v>
      </c>
      <c r="W88" s="138">
        <v>0.0</v>
      </c>
      <c r="X88" s="138">
        <v>0.0</v>
      </c>
      <c r="Y88" s="138">
        <v>0.0</v>
      </c>
      <c r="Z88" s="138">
        <v>0.0</v>
      </c>
      <c r="AA88" s="138">
        <v>0.0</v>
      </c>
      <c r="AB88" s="138">
        <v>0.0</v>
      </c>
      <c r="AC88" s="138">
        <v>0.0</v>
      </c>
      <c r="AD88" s="138">
        <v>0.0</v>
      </c>
      <c r="AE88" s="138">
        <v>0.0</v>
      </c>
      <c r="AF88" s="138">
        <v>0.0</v>
      </c>
      <c r="AG88" s="138">
        <v>0.0</v>
      </c>
      <c r="AH88" s="138">
        <v>0.0</v>
      </c>
      <c r="AI88" s="138">
        <v>0.0</v>
      </c>
      <c r="AJ88" s="138">
        <v>0.0</v>
      </c>
      <c r="AK88" s="138">
        <v>0.0</v>
      </c>
      <c r="AL88" s="138">
        <v>0.0</v>
      </c>
      <c r="AM88" s="138">
        <v>0.0</v>
      </c>
      <c r="AN88" s="138">
        <v>0.0</v>
      </c>
      <c r="AO88" s="138">
        <v>0.0</v>
      </c>
      <c r="AP88" s="138">
        <v>0.0</v>
      </c>
      <c r="AQ88" s="138">
        <v>0.0</v>
      </c>
      <c r="AR88" s="138">
        <v>0.0</v>
      </c>
      <c r="AS88" s="138">
        <v>0.0</v>
      </c>
      <c r="AT88" s="138">
        <v>0.0</v>
      </c>
      <c r="AU88" s="138">
        <v>0.0</v>
      </c>
      <c r="AV88" s="138">
        <v>0.0</v>
      </c>
      <c r="AW88" s="138">
        <v>0.0</v>
      </c>
      <c r="AX88" s="138">
        <v>0.0</v>
      </c>
      <c r="AY88" s="138">
        <v>0.0</v>
      </c>
      <c r="AZ88" s="138">
        <v>0.0</v>
      </c>
      <c r="BA88" s="138">
        <v>0.0</v>
      </c>
      <c r="BB88" s="138">
        <v>0.0</v>
      </c>
      <c r="BC88" s="138">
        <v>0.0</v>
      </c>
      <c r="BD88" s="138">
        <v>0.0</v>
      </c>
      <c r="BE88" s="138">
        <v>0.0</v>
      </c>
      <c r="BF88" s="138">
        <v>0.0</v>
      </c>
      <c r="BG88" s="138">
        <v>0.0</v>
      </c>
      <c r="BH88" s="138">
        <v>0.0</v>
      </c>
      <c r="BI88" s="138">
        <v>0.0</v>
      </c>
      <c r="BJ88" s="138">
        <v>0.0</v>
      </c>
      <c r="BK88" s="138">
        <v>0.0</v>
      </c>
      <c r="BL88" s="138">
        <v>0.0</v>
      </c>
      <c r="BM88" s="138">
        <v>0.0</v>
      </c>
      <c r="BN88" s="138">
        <v>0.0</v>
      </c>
      <c r="BO88" s="138">
        <v>0.0</v>
      </c>
      <c r="BP88" s="138">
        <v>0.0</v>
      </c>
      <c r="BQ88" s="138">
        <v>0.0</v>
      </c>
      <c r="BR88" s="138">
        <v>0.0</v>
      </c>
      <c r="BS88" s="138">
        <v>0.0</v>
      </c>
      <c r="BT88" s="138">
        <v>0.0</v>
      </c>
      <c r="BU88" s="138">
        <v>0.0</v>
      </c>
      <c r="BV88" s="138">
        <v>0.0</v>
      </c>
      <c r="BW88" s="138">
        <v>0.0</v>
      </c>
      <c r="BX88" s="138">
        <v>0.0</v>
      </c>
    </row>
    <row r="89" hidden="1" outlineLevel="2">
      <c r="A89" s="101" t="str">
        <f>CONFIG!$D$78</f>
        <v>Taux de charges sociales</v>
      </c>
      <c r="B89" s="10"/>
      <c r="C89" s="96"/>
      <c r="D89" s="110">
        <f>IFERROR(AVERAGEIFS(Q89:AB89,Q87:AB87,"&gt;0"),0)</f>
        <v>0</v>
      </c>
      <c r="E89" s="110">
        <f>IFERROR(AVERAGEIFS(AC89:AN89,AC87:AN87,"&gt;0"),0)</f>
        <v>0</v>
      </c>
      <c r="F89" s="110">
        <f>IFERROR(AVERAGEIFS(AO89:AZ89,AO87:AZ87,"&gt;0"),0)</f>
        <v>0</v>
      </c>
      <c r="G89" s="110">
        <f>IFERROR(AVERAGEIFS(BA89:BL89,BA87:BL87,"&gt;0"),0)</f>
        <v>0</v>
      </c>
      <c r="H89" s="110">
        <f>IFERROR(AVERAGEIFS(BM89:BX89,BM87:BX87,"&gt;0"),0)</f>
        <v>0</v>
      </c>
      <c r="I89" s="79"/>
      <c r="J89" s="33" t="str">
        <f t="shared" si="13"/>
        <v>-</v>
      </c>
      <c r="K89" s="33" t="str">
        <f t="shared" ref="K89:O89" si="169">IFERROR(D89/C89-1,"-")</f>
        <v>-</v>
      </c>
      <c r="L89" s="33" t="str">
        <f t="shared" si="169"/>
        <v>-</v>
      </c>
      <c r="M89" s="33" t="str">
        <f t="shared" si="169"/>
        <v>-</v>
      </c>
      <c r="N89" s="33" t="str">
        <f t="shared" si="169"/>
        <v>-</v>
      </c>
      <c r="O89" s="33" t="str">
        <f t="shared" si="169"/>
        <v>-</v>
      </c>
      <c r="P89" s="79"/>
      <c r="Q89" s="96">
        <f>IFERROR(1+IF(AND(CONFIG!$C$15="Oui",Q$2&lt;=CONFIG!$C$16),VLOOKUP(Q88*12,CONFIG!$B$186:$J$213,9,1),VLOOKUP(Q88*12,CONFIG!$B$186:$J$213,6,1)),1.45)</f>
        <v>1.45</v>
      </c>
      <c r="R89" s="96">
        <f>IFERROR(1+IF(AND(CONFIG!$C$15="Oui",R$2&lt;=CONFIG!$C$16),VLOOKUP(R88*12,CONFIG!$B$186:$J$213,9,1),VLOOKUP(R88*12,CONFIG!$B$186:$J$213,6,1)),1.45)</f>
        <v>1.45</v>
      </c>
      <c r="S89" s="96">
        <f>IFERROR(1+IF(AND(CONFIG!$C$15="Oui",S$2&lt;=CONFIG!$C$16),VLOOKUP(S88*12,CONFIG!$B$186:$J$213,9,1),VLOOKUP(S88*12,CONFIG!$B$186:$J$213,6,1)),1.45)</f>
        <v>1.45</v>
      </c>
      <c r="T89" s="96">
        <f>IFERROR(1+IF(AND(CONFIG!$C$15="Oui",T$2&lt;=CONFIG!$C$16),VLOOKUP(T88*12,CONFIG!$B$186:$J$213,9,1),VLOOKUP(T88*12,CONFIG!$B$186:$J$213,6,1)),1.45)</f>
        <v>1.45</v>
      </c>
      <c r="U89" s="96">
        <f>IFERROR(1+IF(AND(CONFIG!$C$15="Oui",U$2&lt;=CONFIG!$C$16),VLOOKUP(U88*12,CONFIG!$B$186:$J$213,9,1),VLOOKUP(U88*12,CONFIG!$B$186:$J$213,6,1)),1.45)</f>
        <v>1.45</v>
      </c>
      <c r="V89" s="96">
        <f>IFERROR(1+IF(AND(CONFIG!$C$15="Oui",V$2&lt;=CONFIG!$C$16),VLOOKUP(V88*12,CONFIG!$B$186:$J$213,9,1),VLOOKUP(V88*12,CONFIG!$B$186:$J$213,6,1)),1.45)</f>
        <v>1.45</v>
      </c>
      <c r="W89" s="96">
        <f>IFERROR(1+IF(AND(CONFIG!$C$15="Oui",W$2&lt;=CONFIG!$C$16),VLOOKUP(W88*12,CONFIG!$B$186:$J$213,9,1),VLOOKUP(W88*12,CONFIG!$B$186:$J$213,6,1)),1.45)</f>
        <v>1.45</v>
      </c>
      <c r="X89" s="96">
        <f>IFERROR(1+IF(AND(CONFIG!$C$15="Oui",X$2&lt;=CONFIG!$C$16),VLOOKUP(X88*12,CONFIG!$B$186:$J$213,9,1),VLOOKUP(X88*12,CONFIG!$B$186:$J$213,6,1)),1.45)</f>
        <v>1.45</v>
      </c>
      <c r="Y89" s="96">
        <f>IFERROR(1+IF(AND(CONFIG!$C$15="Oui",Y$2&lt;=CONFIG!$C$16),VLOOKUP(Y88*12,CONFIG!$B$186:$J$213,9,1),VLOOKUP(Y88*12,CONFIG!$B$186:$J$213,6,1)),1.45)</f>
        <v>1.45</v>
      </c>
      <c r="Z89" s="96">
        <f>IFERROR(1+IF(AND(CONFIG!$C$15="Oui",Z$2&lt;=CONFIG!$C$16),VLOOKUP(Z88*12,CONFIG!$B$186:$J$213,9,1),VLOOKUP(Z88*12,CONFIG!$B$186:$J$213,6,1)),1.45)</f>
        <v>1.45</v>
      </c>
      <c r="AA89" s="96">
        <f>IFERROR(1+IF(AND(CONFIG!$C$15="Oui",AA$2&lt;=CONFIG!$C$16),VLOOKUP(AA88*12,CONFIG!$B$186:$J$213,9,1),VLOOKUP(AA88*12,CONFIG!$B$186:$J$213,6,1)),1.45)</f>
        <v>1.45</v>
      </c>
      <c r="AB89" s="96">
        <f>IFERROR(1+IF(AND(CONFIG!$C$15="Oui",AB$2&lt;=CONFIG!$C$16),VLOOKUP(AB88*12,CONFIG!$B$186:$J$213,9,1),VLOOKUP(AB88*12,CONFIG!$B$186:$J$213,6,1)),1.45)</f>
        <v>1.45</v>
      </c>
      <c r="AC89" s="96">
        <f>IFERROR(1+IF(AND(CONFIG!$C$15="Oui",AC$2&lt;=CONFIG!$C$16),VLOOKUP(AC88*12,CONFIG!$B$186:$J$213,9,1),VLOOKUP(AC88*12,CONFIG!$B$186:$J$213,6,1)),1.45)</f>
        <v>1.45</v>
      </c>
      <c r="AD89" s="96">
        <f>IFERROR(1+IF(AND(CONFIG!$C$15="Oui",AD$2&lt;=CONFIG!$C$16),VLOOKUP(AD88*12,CONFIG!$B$186:$J$213,9,1),VLOOKUP(AD88*12,CONFIG!$B$186:$J$213,6,1)),1.45)</f>
        <v>1.45</v>
      </c>
      <c r="AE89" s="96">
        <f>IFERROR(1+IF(AND(CONFIG!$C$15="Oui",AE$2&lt;=CONFIG!$C$16),VLOOKUP(AE88*12,CONFIG!$B$186:$J$213,9,1),VLOOKUP(AE88*12,CONFIG!$B$186:$J$213,6,1)),1.45)</f>
        <v>1.45</v>
      </c>
      <c r="AF89" s="96">
        <f>IFERROR(1+IF(AND(CONFIG!$C$15="Oui",AF$2&lt;=CONFIG!$C$16),VLOOKUP(AF88*12,CONFIG!$B$186:$J$213,9,1),VLOOKUP(AF88*12,CONFIG!$B$186:$J$213,6,1)),1.45)</f>
        <v>1.45</v>
      </c>
      <c r="AG89" s="96">
        <f>IFERROR(1+IF(AND(CONFIG!$C$15="Oui",AG$2&lt;=CONFIG!$C$16),VLOOKUP(AG88*12,CONFIG!$B$186:$J$213,9,1),VLOOKUP(AG88*12,CONFIG!$B$186:$J$213,6,1)),1.45)</f>
        <v>1.45</v>
      </c>
      <c r="AH89" s="96">
        <f>IFERROR(1+IF(AND(CONFIG!$C$15="Oui",AH$2&lt;=CONFIG!$C$16),VLOOKUP(AH88*12,CONFIG!$B$186:$J$213,9,1),VLOOKUP(AH88*12,CONFIG!$B$186:$J$213,6,1)),1.45)</f>
        <v>1.45</v>
      </c>
      <c r="AI89" s="96">
        <f>IFERROR(1+IF(AND(CONFIG!$C$15="Oui",AI$2&lt;=CONFIG!$C$16),VLOOKUP(AI88*12,CONFIG!$B$186:$J$213,9,1),VLOOKUP(AI88*12,CONFIG!$B$186:$J$213,6,1)),1.45)</f>
        <v>1.45</v>
      </c>
      <c r="AJ89" s="96">
        <f>IFERROR(1+IF(AND(CONFIG!$C$15="Oui",AJ$2&lt;=CONFIG!$C$16),VLOOKUP(AJ88*12,CONFIG!$B$186:$J$213,9,1),VLOOKUP(AJ88*12,CONFIG!$B$186:$J$213,6,1)),1.45)</f>
        <v>1.45</v>
      </c>
      <c r="AK89" s="96">
        <f>IFERROR(1+IF(AND(CONFIG!$C$15="Oui",AK$2&lt;=CONFIG!$C$16),VLOOKUP(AK88*12,CONFIG!$B$186:$J$213,9,1),VLOOKUP(AK88*12,CONFIG!$B$186:$J$213,6,1)),1.45)</f>
        <v>1.45</v>
      </c>
      <c r="AL89" s="96">
        <f>IFERROR(1+IF(AND(CONFIG!$C$15="Oui",AL$2&lt;=CONFIG!$C$16),VLOOKUP(AL88*12,CONFIG!$B$186:$J$213,9,1),VLOOKUP(AL88*12,CONFIG!$B$186:$J$213,6,1)),1.45)</f>
        <v>1.45</v>
      </c>
      <c r="AM89" s="96">
        <f>IFERROR(1+IF(AND(CONFIG!$C$15="Oui",AM$2&lt;=CONFIG!$C$16),VLOOKUP(AM88*12,CONFIG!$B$186:$J$213,9,1),VLOOKUP(AM88*12,CONFIG!$B$186:$J$213,6,1)),1.45)</f>
        <v>1.45</v>
      </c>
      <c r="AN89" s="96">
        <f>IFERROR(1+IF(AND(CONFIG!$C$15="Oui",AN$2&lt;=CONFIG!$C$16),VLOOKUP(AN88*12,CONFIG!$B$186:$J$213,9,1),VLOOKUP(AN88*12,CONFIG!$B$186:$J$213,6,1)),1.45)</f>
        <v>1.45</v>
      </c>
      <c r="AO89" s="96">
        <f>IFERROR(1+IF(AND(CONFIG!$C$15="Oui",AO$2&lt;=CONFIG!$C$16),VLOOKUP(AO88*12,CONFIG!$B$186:$J$213,9,1),VLOOKUP(AO88*12,CONFIG!$B$186:$J$213,6,1)),1.45)</f>
        <v>1.45</v>
      </c>
      <c r="AP89" s="96">
        <f>IFERROR(1+IF(AND(CONFIG!$C$15="Oui",AP$2&lt;=CONFIG!$C$16),VLOOKUP(AP88*12,CONFIG!$B$186:$J$213,9,1),VLOOKUP(AP88*12,CONFIG!$B$186:$J$213,6,1)),1.45)</f>
        <v>1.45</v>
      </c>
      <c r="AQ89" s="96">
        <f>IFERROR(1+IF(AND(CONFIG!$C$15="Oui",AQ$2&lt;=CONFIG!$C$16),VLOOKUP(AQ88*12,CONFIG!$B$186:$J$213,9,1),VLOOKUP(AQ88*12,CONFIG!$B$186:$J$213,6,1)),1.45)</f>
        <v>1.45</v>
      </c>
      <c r="AR89" s="96">
        <f>IFERROR(1+IF(AND(CONFIG!$C$15="Oui",AR$2&lt;=CONFIG!$C$16),VLOOKUP(AR88*12,CONFIG!$B$186:$J$213,9,1),VLOOKUP(AR88*12,CONFIG!$B$186:$J$213,6,1)),1.45)</f>
        <v>1.45</v>
      </c>
      <c r="AS89" s="96">
        <f>IFERROR(1+IF(AND(CONFIG!$C$15="Oui",AS$2&lt;=CONFIG!$C$16),VLOOKUP(AS88*12,CONFIG!$B$186:$J$213,9,1),VLOOKUP(AS88*12,CONFIG!$B$186:$J$213,6,1)),1.45)</f>
        <v>1.45</v>
      </c>
      <c r="AT89" s="96">
        <f>IFERROR(1+IF(AND(CONFIG!$C$15="Oui",AT$2&lt;=CONFIG!$C$16),VLOOKUP(AT88*12,CONFIG!$B$186:$J$213,9,1),VLOOKUP(AT88*12,CONFIG!$B$186:$J$213,6,1)),1.45)</f>
        <v>1.45</v>
      </c>
      <c r="AU89" s="96">
        <f>IFERROR(1+IF(AND(CONFIG!$C$15="Oui",AU$2&lt;=CONFIG!$C$16),VLOOKUP(AU88*12,CONFIG!$B$186:$J$213,9,1),VLOOKUP(AU88*12,CONFIG!$B$186:$J$213,6,1)),1.45)</f>
        <v>1.45</v>
      </c>
      <c r="AV89" s="96">
        <f>IFERROR(1+IF(AND(CONFIG!$C$15="Oui",AV$2&lt;=CONFIG!$C$16),VLOOKUP(AV88*12,CONFIG!$B$186:$J$213,9,1),VLOOKUP(AV88*12,CONFIG!$B$186:$J$213,6,1)),1.45)</f>
        <v>1.45</v>
      </c>
      <c r="AW89" s="96">
        <f>IFERROR(1+IF(AND(CONFIG!$C$15="Oui",AW$2&lt;=CONFIG!$C$16),VLOOKUP(AW88*12,CONFIG!$B$186:$J$213,9,1),VLOOKUP(AW88*12,CONFIG!$B$186:$J$213,6,1)),1.45)</f>
        <v>1.45</v>
      </c>
      <c r="AX89" s="96">
        <f>IFERROR(1+IF(AND(CONFIG!$C$15="Oui",AX$2&lt;=CONFIG!$C$16),VLOOKUP(AX88*12,CONFIG!$B$186:$J$213,9,1),VLOOKUP(AX88*12,CONFIG!$B$186:$J$213,6,1)),1.45)</f>
        <v>1.45</v>
      </c>
      <c r="AY89" s="96">
        <f>IFERROR(1+IF(AND(CONFIG!$C$15="Oui",AY$2&lt;=CONFIG!$C$16),VLOOKUP(AY88*12,CONFIG!$B$186:$J$213,9,1),VLOOKUP(AY88*12,CONFIG!$B$186:$J$213,6,1)),1.45)</f>
        <v>1.45</v>
      </c>
      <c r="AZ89" s="96">
        <f>IFERROR(1+IF(AND(CONFIG!$C$15="Oui",AZ$2&lt;=CONFIG!$C$16),VLOOKUP(AZ88*12,CONFIG!$B$186:$J$213,9,1),VLOOKUP(AZ88*12,CONFIG!$B$186:$J$213,6,1)),1.45)</f>
        <v>1.45</v>
      </c>
      <c r="BA89" s="96">
        <f>IFERROR(1+IF(AND(CONFIG!$C$15="Oui",BA$2&lt;=CONFIG!$C$16),VLOOKUP(BA88*12,CONFIG!$B$186:$J$213,9,1),VLOOKUP(BA88*12,CONFIG!$B$186:$J$213,6,1)),1.45)</f>
        <v>1.45</v>
      </c>
      <c r="BB89" s="96">
        <f>IFERROR(1+IF(AND(CONFIG!$C$15="Oui",BB$2&lt;=CONFIG!$C$16),VLOOKUP(BB88*12,CONFIG!$B$186:$J$213,9,1),VLOOKUP(BB88*12,CONFIG!$B$186:$J$213,6,1)),1.45)</f>
        <v>1.45</v>
      </c>
      <c r="BC89" s="96">
        <f>IFERROR(1+IF(AND(CONFIG!$C$15="Oui",BC$2&lt;=CONFIG!$C$16),VLOOKUP(BC88*12,CONFIG!$B$186:$J$213,9,1),VLOOKUP(BC88*12,CONFIG!$B$186:$J$213,6,1)),1.45)</f>
        <v>1.45</v>
      </c>
      <c r="BD89" s="96">
        <f>IFERROR(1+IF(AND(CONFIG!$C$15="Oui",BD$2&lt;=CONFIG!$C$16),VLOOKUP(BD88*12,CONFIG!$B$186:$J$213,9,1),VLOOKUP(BD88*12,CONFIG!$B$186:$J$213,6,1)),1.45)</f>
        <v>1.45</v>
      </c>
      <c r="BE89" s="96">
        <f>IFERROR(1+IF(AND(CONFIG!$C$15="Oui",BE$2&lt;=CONFIG!$C$16),VLOOKUP(BE88*12,CONFIG!$B$186:$J$213,9,1),VLOOKUP(BE88*12,CONFIG!$B$186:$J$213,6,1)),1.45)</f>
        <v>1.45</v>
      </c>
      <c r="BF89" s="96">
        <f>IFERROR(1+IF(AND(CONFIG!$C$15="Oui",BF$2&lt;=CONFIG!$C$16),VLOOKUP(BF88*12,CONFIG!$B$186:$J$213,9,1),VLOOKUP(BF88*12,CONFIG!$B$186:$J$213,6,1)),1.45)</f>
        <v>1.45</v>
      </c>
      <c r="BG89" s="96">
        <f>IFERROR(1+IF(AND(CONFIG!$C$15="Oui",BG$2&lt;=CONFIG!$C$16),VLOOKUP(BG88*12,CONFIG!$B$186:$J$213,9,1),VLOOKUP(BG88*12,CONFIG!$B$186:$J$213,6,1)),1.45)</f>
        <v>1.45</v>
      </c>
      <c r="BH89" s="96">
        <f>IFERROR(1+IF(AND(CONFIG!$C$15="Oui",BH$2&lt;=CONFIG!$C$16),VLOOKUP(BH88*12,CONFIG!$B$186:$J$213,9,1),VLOOKUP(BH88*12,CONFIG!$B$186:$J$213,6,1)),1.45)</f>
        <v>1.45</v>
      </c>
      <c r="BI89" s="96">
        <f>IFERROR(1+IF(AND(CONFIG!$C$15="Oui",BI$2&lt;=CONFIG!$C$16),VLOOKUP(BI88*12,CONFIG!$B$186:$J$213,9,1),VLOOKUP(BI88*12,CONFIG!$B$186:$J$213,6,1)),1.45)</f>
        <v>1.45</v>
      </c>
      <c r="BJ89" s="96">
        <f>IFERROR(1+IF(AND(CONFIG!$C$15="Oui",BJ$2&lt;=CONFIG!$C$16),VLOOKUP(BJ88*12,CONFIG!$B$186:$J$213,9,1),VLOOKUP(BJ88*12,CONFIG!$B$186:$J$213,6,1)),1.45)</f>
        <v>1.45</v>
      </c>
      <c r="BK89" s="96">
        <f>IFERROR(1+IF(AND(CONFIG!$C$15="Oui",BK$2&lt;=CONFIG!$C$16),VLOOKUP(BK88*12,CONFIG!$B$186:$J$213,9,1),VLOOKUP(BK88*12,CONFIG!$B$186:$J$213,6,1)),1.45)</f>
        <v>1.45</v>
      </c>
      <c r="BL89" s="96">
        <f>IFERROR(1+IF(AND(CONFIG!$C$15="Oui",BL$2&lt;=CONFIG!$C$16),VLOOKUP(BL88*12,CONFIG!$B$186:$J$213,9,1),VLOOKUP(BL88*12,CONFIG!$B$186:$J$213,6,1)),1.45)</f>
        <v>1.45</v>
      </c>
      <c r="BM89" s="96">
        <f>IFERROR(1+IF(AND(CONFIG!$C$15="Oui",BM$2&lt;=CONFIG!$C$16),VLOOKUP(BM88*12,CONFIG!$B$186:$J$213,9,1),VLOOKUP(BM88*12,CONFIG!$B$186:$J$213,6,1)),1.45)</f>
        <v>1.45</v>
      </c>
      <c r="BN89" s="96">
        <f>IFERROR(1+IF(AND(CONFIG!$C$15="Oui",BN$2&lt;=CONFIG!$C$16),VLOOKUP(BN88*12,CONFIG!$B$186:$J$213,9,1),VLOOKUP(BN88*12,CONFIG!$B$186:$J$213,6,1)),1.45)</f>
        <v>1.45</v>
      </c>
      <c r="BO89" s="96">
        <f>IFERROR(1+IF(AND(CONFIG!$C$15="Oui",BO$2&lt;=CONFIG!$C$16),VLOOKUP(BO88*12,CONFIG!$B$186:$J$213,9,1),VLOOKUP(BO88*12,CONFIG!$B$186:$J$213,6,1)),1.45)</f>
        <v>1.45</v>
      </c>
      <c r="BP89" s="96">
        <f>IFERROR(1+IF(AND(CONFIG!$C$15="Oui",BP$2&lt;=CONFIG!$C$16),VLOOKUP(BP88*12,CONFIG!$B$186:$J$213,9,1),VLOOKUP(BP88*12,CONFIG!$B$186:$J$213,6,1)),1.45)</f>
        <v>1.45</v>
      </c>
      <c r="BQ89" s="96">
        <f>IFERROR(1+IF(AND(CONFIG!$C$15="Oui",BQ$2&lt;=CONFIG!$C$16),VLOOKUP(BQ88*12,CONFIG!$B$186:$J$213,9,1),VLOOKUP(BQ88*12,CONFIG!$B$186:$J$213,6,1)),1.45)</f>
        <v>1.45</v>
      </c>
      <c r="BR89" s="96">
        <f>IFERROR(1+IF(AND(CONFIG!$C$15="Oui",BR$2&lt;=CONFIG!$C$16),VLOOKUP(BR88*12,CONFIG!$B$186:$J$213,9,1),VLOOKUP(BR88*12,CONFIG!$B$186:$J$213,6,1)),1.45)</f>
        <v>1.45</v>
      </c>
      <c r="BS89" s="96">
        <f>IFERROR(1+IF(AND(CONFIG!$C$15="Oui",BS$2&lt;=CONFIG!$C$16),VLOOKUP(BS88*12,CONFIG!$B$186:$J$213,9,1),VLOOKUP(BS88*12,CONFIG!$B$186:$J$213,6,1)),1.45)</f>
        <v>1.45</v>
      </c>
      <c r="BT89" s="96">
        <f>IFERROR(1+IF(AND(CONFIG!$C$15="Oui",BT$2&lt;=CONFIG!$C$16),VLOOKUP(BT88*12,CONFIG!$B$186:$J$213,9,1),VLOOKUP(BT88*12,CONFIG!$B$186:$J$213,6,1)),1.45)</f>
        <v>1.45</v>
      </c>
      <c r="BU89" s="96">
        <f>IFERROR(1+IF(AND(CONFIG!$C$15="Oui",BU$2&lt;=CONFIG!$C$16),VLOOKUP(BU88*12,CONFIG!$B$186:$J$213,9,1),VLOOKUP(BU88*12,CONFIG!$B$186:$J$213,6,1)),1.45)</f>
        <v>1.45</v>
      </c>
      <c r="BV89" s="96">
        <f>IFERROR(1+IF(AND(CONFIG!$C$15="Oui",BV$2&lt;=CONFIG!$C$16),VLOOKUP(BV88*12,CONFIG!$B$186:$J$213,9,1),VLOOKUP(BV88*12,CONFIG!$B$186:$J$213,6,1)),1.45)</f>
        <v>1.45</v>
      </c>
      <c r="BW89" s="96">
        <f>IFERROR(1+IF(AND(CONFIG!$C$15="Oui",BW$2&lt;=CONFIG!$C$16),VLOOKUP(BW88*12,CONFIG!$B$186:$J$213,9,1),VLOOKUP(BW88*12,CONFIG!$B$186:$J$213,6,1)),1.45)</f>
        <v>1.45</v>
      </c>
      <c r="BX89" s="96">
        <f>IFERROR(1+IF(AND(CONFIG!$C$15="Oui",BX$2&lt;=CONFIG!$C$16),VLOOKUP(BX88*12,CONFIG!$B$186:$J$213,9,1),VLOOKUP(BX88*12,CONFIG!$B$186:$J$213,6,1)),1.45)</f>
        <v>1.45</v>
      </c>
    </row>
    <row r="90" hidden="1" outlineLevel="1" collapsed="1">
      <c r="A90" s="136" t="s">
        <v>357</v>
      </c>
      <c r="B90" s="10"/>
      <c r="C90" s="10"/>
      <c r="D90" s="10">
        <f>SUM(Q90:AB90)</f>
        <v>0</v>
      </c>
      <c r="E90" s="10">
        <f>SUM(AC90:AN90)</f>
        <v>0</v>
      </c>
      <c r="F90" s="10">
        <f>SUM(AO90:AZ90)</f>
        <v>0</v>
      </c>
      <c r="G90" s="10">
        <f>SUM(BA90:BL90)</f>
        <v>0</v>
      </c>
      <c r="H90" s="10">
        <f>SUM(BM90:BX90)</f>
        <v>0</v>
      </c>
      <c r="I90" s="79"/>
      <c r="J90" s="33" t="str">
        <f t="shared" si="13"/>
        <v>-</v>
      </c>
      <c r="K90" s="33" t="str">
        <f t="shared" ref="K90:O90" si="170">IFERROR(D90/C90-1,"-")</f>
        <v>-</v>
      </c>
      <c r="L90" s="33" t="str">
        <f t="shared" si="170"/>
        <v>-</v>
      </c>
      <c r="M90" s="33" t="str">
        <f t="shared" si="170"/>
        <v>-</v>
      </c>
      <c r="N90" s="33" t="str">
        <f t="shared" si="170"/>
        <v>-</v>
      </c>
      <c r="O90" s="33" t="str">
        <f t="shared" si="170"/>
        <v>-</v>
      </c>
      <c r="P90" s="79"/>
      <c r="Q90" s="120">
        <f t="shared" ref="Q90:BX90" si="171">Q91*Q92*Q93</f>
        <v>0</v>
      </c>
      <c r="R90" s="120">
        <f t="shared" si="171"/>
        <v>0</v>
      </c>
      <c r="S90" s="120">
        <f t="shared" si="171"/>
        <v>0</v>
      </c>
      <c r="T90" s="120">
        <f t="shared" si="171"/>
        <v>0</v>
      </c>
      <c r="U90" s="120">
        <f t="shared" si="171"/>
        <v>0</v>
      </c>
      <c r="V90" s="120">
        <f t="shared" si="171"/>
        <v>0</v>
      </c>
      <c r="W90" s="120">
        <f t="shared" si="171"/>
        <v>0</v>
      </c>
      <c r="X90" s="120">
        <f t="shared" si="171"/>
        <v>0</v>
      </c>
      <c r="Y90" s="120">
        <f t="shared" si="171"/>
        <v>0</v>
      </c>
      <c r="Z90" s="120">
        <f t="shared" si="171"/>
        <v>0</v>
      </c>
      <c r="AA90" s="120">
        <f t="shared" si="171"/>
        <v>0</v>
      </c>
      <c r="AB90" s="120">
        <f t="shared" si="171"/>
        <v>0</v>
      </c>
      <c r="AC90" s="120">
        <f t="shared" si="171"/>
        <v>0</v>
      </c>
      <c r="AD90" s="120">
        <f t="shared" si="171"/>
        <v>0</v>
      </c>
      <c r="AE90" s="120">
        <f t="shared" si="171"/>
        <v>0</v>
      </c>
      <c r="AF90" s="120">
        <f t="shared" si="171"/>
        <v>0</v>
      </c>
      <c r="AG90" s="120">
        <f t="shared" si="171"/>
        <v>0</v>
      </c>
      <c r="AH90" s="120">
        <f t="shared" si="171"/>
        <v>0</v>
      </c>
      <c r="AI90" s="120">
        <f t="shared" si="171"/>
        <v>0</v>
      </c>
      <c r="AJ90" s="120">
        <f t="shared" si="171"/>
        <v>0</v>
      </c>
      <c r="AK90" s="120">
        <f t="shared" si="171"/>
        <v>0</v>
      </c>
      <c r="AL90" s="120">
        <f t="shared" si="171"/>
        <v>0</v>
      </c>
      <c r="AM90" s="120">
        <f t="shared" si="171"/>
        <v>0</v>
      </c>
      <c r="AN90" s="120">
        <f t="shared" si="171"/>
        <v>0</v>
      </c>
      <c r="AO90" s="120">
        <f t="shared" si="171"/>
        <v>0</v>
      </c>
      <c r="AP90" s="120">
        <f t="shared" si="171"/>
        <v>0</v>
      </c>
      <c r="AQ90" s="120">
        <f t="shared" si="171"/>
        <v>0</v>
      </c>
      <c r="AR90" s="120">
        <f t="shared" si="171"/>
        <v>0</v>
      </c>
      <c r="AS90" s="120">
        <f t="shared" si="171"/>
        <v>0</v>
      </c>
      <c r="AT90" s="120">
        <f t="shared" si="171"/>
        <v>0</v>
      </c>
      <c r="AU90" s="120">
        <f t="shared" si="171"/>
        <v>0</v>
      </c>
      <c r="AV90" s="120">
        <f t="shared" si="171"/>
        <v>0</v>
      </c>
      <c r="AW90" s="120">
        <f t="shared" si="171"/>
        <v>0</v>
      </c>
      <c r="AX90" s="120">
        <f t="shared" si="171"/>
        <v>0</v>
      </c>
      <c r="AY90" s="120">
        <f t="shared" si="171"/>
        <v>0</v>
      </c>
      <c r="AZ90" s="120">
        <f t="shared" si="171"/>
        <v>0</v>
      </c>
      <c r="BA90" s="120">
        <f t="shared" si="171"/>
        <v>0</v>
      </c>
      <c r="BB90" s="120">
        <f t="shared" si="171"/>
        <v>0</v>
      </c>
      <c r="BC90" s="120">
        <f t="shared" si="171"/>
        <v>0</v>
      </c>
      <c r="BD90" s="120">
        <f t="shared" si="171"/>
        <v>0</v>
      </c>
      <c r="BE90" s="120">
        <f t="shared" si="171"/>
        <v>0</v>
      </c>
      <c r="BF90" s="120">
        <f t="shared" si="171"/>
        <v>0</v>
      </c>
      <c r="BG90" s="120">
        <f t="shared" si="171"/>
        <v>0</v>
      </c>
      <c r="BH90" s="120">
        <f t="shared" si="171"/>
        <v>0</v>
      </c>
      <c r="BI90" s="120">
        <f t="shared" si="171"/>
        <v>0</v>
      </c>
      <c r="BJ90" s="120">
        <f t="shared" si="171"/>
        <v>0</v>
      </c>
      <c r="BK90" s="120">
        <f t="shared" si="171"/>
        <v>0</v>
      </c>
      <c r="BL90" s="120">
        <f t="shared" si="171"/>
        <v>0</v>
      </c>
      <c r="BM90" s="120">
        <f t="shared" si="171"/>
        <v>0</v>
      </c>
      <c r="BN90" s="120">
        <f t="shared" si="171"/>
        <v>0</v>
      </c>
      <c r="BO90" s="120">
        <f t="shared" si="171"/>
        <v>0</v>
      </c>
      <c r="BP90" s="120">
        <f t="shared" si="171"/>
        <v>0</v>
      </c>
      <c r="BQ90" s="120">
        <f t="shared" si="171"/>
        <v>0</v>
      </c>
      <c r="BR90" s="120">
        <f t="shared" si="171"/>
        <v>0</v>
      </c>
      <c r="BS90" s="120">
        <f t="shared" si="171"/>
        <v>0</v>
      </c>
      <c r="BT90" s="120">
        <f t="shared" si="171"/>
        <v>0</v>
      </c>
      <c r="BU90" s="120">
        <f t="shared" si="171"/>
        <v>0</v>
      </c>
      <c r="BV90" s="120">
        <f t="shared" si="171"/>
        <v>0</v>
      </c>
      <c r="BW90" s="120">
        <f t="shared" si="171"/>
        <v>0</v>
      </c>
      <c r="BX90" s="120">
        <f t="shared" si="171"/>
        <v>0</v>
      </c>
    </row>
    <row r="91" hidden="1" outlineLevel="2">
      <c r="A91" s="101" t="str">
        <f>CONFIG!$D$76</f>
        <v>Nombre de salariés</v>
      </c>
      <c r="B91" s="10"/>
      <c r="C91" s="137"/>
      <c r="D91" s="137">
        <f>IFERROR(AVERAGEIFS(Q91:AB91,Q92:AB92,"&gt;0"),0)</f>
        <v>0</v>
      </c>
      <c r="E91" s="137">
        <f>IFERROR(AVERAGEIFS(AC91:AN91,AC92:AN92,"&gt;0"),0)</f>
        <v>0</v>
      </c>
      <c r="F91" s="137">
        <f>IFERROR(AVERAGEIFS(AO91:AZ91,AO92:AZ92,"&gt;0"),0)</f>
        <v>0</v>
      </c>
      <c r="G91" s="137">
        <f>IFERROR(AVERAGEIFS(BA91:BL91,BA92:BL92,"&gt;0"),0)</f>
        <v>0</v>
      </c>
      <c r="H91" s="137">
        <f>IFERROR(AVERAGEIFS(BM91:BX91,BM92:BX92,"&gt;0"),0)</f>
        <v>0</v>
      </c>
      <c r="I91" s="79"/>
      <c r="J91" s="33" t="str">
        <f t="shared" si="13"/>
        <v>-</v>
      </c>
      <c r="K91" s="33" t="str">
        <f t="shared" ref="K91:O91" si="172">IFERROR(D91/C91-1,"-")</f>
        <v>-</v>
      </c>
      <c r="L91" s="33" t="str">
        <f t="shared" si="172"/>
        <v>-</v>
      </c>
      <c r="M91" s="33" t="str">
        <f t="shared" si="172"/>
        <v>-</v>
      </c>
      <c r="N91" s="33" t="str">
        <f t="shared" si="172"/>
        <v>-</v>
      </c>
      <c r="O91" s="33" t="str">
        <f t="shared" si="172"/>
        <v>-</v>
      </c>
      <c r="P91" s="79"/>
      <c r="Q91" s="138">
        <v>0.0</v>
      </c>
      <c r="R91" s="138">
        <v>0.0</v>
      </c>
      <c r="S91" s="138">
        <v>0.0</v>
      </c>
      <c r="T91" s="138">
        <v>0.0</v>
      </c>
      <c r="U91" s="138">
        <v>0.0</v>
      </c>
      <c r="V91" s="138">
        <v>0.0</v>
      </c>
      <c r="W91" s="138">
        <v>0.0</v>
      </c>
      <c r="X91" s="138">
        <v>0.0</v>
      </c>
      <c r="Y91" s="138">
        <v>0.0</v>
      </c>
      <c r="Z91" s="138">
        <v>0.0</v>
      </c>
      <c r="AA91" s="138">
        <v>0.0</v>
      </c>
      <c r="AB91" s="138">
        <v>0.0</v>
      </c>
      <c r="AC91" s="138">
        <v>0.0</v>
      </c>
      <c r="AD91" s="138">
        <v>0.0</v>
      </c>
      <c r="AE91" s="138">
        <v>0.0</v>
      </c>
      <c r="AF91" s="138">
        <v>0.0</v>
      </c>
      <c r="AG91" s="138">
        <v>0.0</v>
      </c>
      <c r="AH91" s="138">
        <v>0.0</v>
      </c>
      <c r="AI91" s="138">
        <v>0.0</v>
      </c>
      <c r="AJ91" s="138">
        <v>0.0</v>
      </c>
      <c r="AK91" s="138">
        <v>0.0</v>
      </c>
      <c r="AL91" s="138">
        <v>0.0</v>
      </c>
      <c r="AM91" s="138">
        <v>0.0</v>
      </c>
      <c r="AN91" s="138">
        <v>0.0</v>
      </c>
      <c r="AO91" s="138">
        <v>0.0</v>
      </c>
      <c r="AP91" s="138">
        <v>0.0</v>
      </c>
      <c r="AQ91" s="138">
        <v>0.0</v>
      </c>
      <c r="AR91" s="138">
        <v>0.0</v>
      </c>
      <c r="AS91" s="138">
        <v>0.0</v>
      </c>
      <c r="AT91" s="138">
        <v>0.0</v>
      </c>
      <c r="AU91" s="138">
        <v>0.0</v>
      </c>
      <c r="AV91" s="138">
        <v>0.0</v>
      </c>
      <c r="AW91" s="138">
        <v>0.0</v>
      </c>
      <c r="AX91" s="138">
        <v>0.0</v>
      </c>
      <c r="AY91" s="138">
        <v>0.0</v>
      </c>
      <c r="AZ91" s="138">
        <v>0.0</v>
      </c>
      <c r="BA91" s="138">
        <v>0.0</v>
      </c>
      <c r="BB91" s="138">
        <v>0.0</v>
      </c>
      <c r="BC91" s="138">
        <v>0.0</v>
      </c>
      <c r="BD91" s="138">
        <v>0.0</v>
      </c>
      <c r="BE91" s="138">
        <v>0.0</v>
      </c>
      <c r="BF91" s="138">
        <v>0.0</v>
      </c>
      <c r="BG91" s="138">
        <v>0.0</v>
      </c>
      <c r="BH91" s="138">
        <v>0.0</v>
      </c>
      <c r="BI91" s="138">
        <v>0.0</v>
      </c>
      <c r="BJ91" s="138">
        <v>0.0</v>
      </c>
      <c r="BK91" s="138">
        <v>0.0</v>
      </c>
      <c r="BL91" s="138">
        <v>0.0</v>
      </c>
      <c r="BM91" s="138">
        <v>0.0</v>
      </c>
      <c r="BN91" s="138">
        <v>0.0</v>
      </c>
      <c r="BO91" s="138">
        <v>0.0</v>
      </c>
      <c r="BP91" s="138">
        <v>0.0</v>
      </c>
      <c r="BQ91" s="138">
        <v>0.0</v>
      </c>
      <c r="BR91" s="138">
        <v>0.0</v>
      </c>
      <c r="BS91" s="138">
        <v>0.0</v>
      </c>
      <c r="BT91" s="138">
        <v>0.0</v>
      </c>
      <c r="BU91" s="138">
        <v>0.0</v>
      </c>
      <c r="BV91" s="138">
        <v>0.0</v>
      </c>
      <c r="BW91" s="138">
        <v>0.0</v>
      </c>
      <c r="BX91" s="138">
        <v>0.0</v>
      </c>
    </row>
    <row r="92" hidden="1" outlineLevel="2">
      <c r="A92" s="101" t="str">
        <f>CONFIG!$D$77</f>
        <v>Salaire Brut</v>
      </c>
      <c r="B92" s="10"/>
      <c r="C92" s="23"/>
      <c r="D92" s="10">
        <f>SUM(Q92:AB92)</f>
        <v>0</v>
      </c>
      <c r="E92" s="10">
        <f>SUM(AC92:AN92)</f>
        <v>0</v>
      </c>
      <c r="F92" s="10">
        <f>SUM(AO92:AZ92)</f>
        <v>0</v>
      </c>
      <c r="G92" s="10">
        <f>SUM(BA92:BL92)</f>
        <v>0</v>
      </c>
      <c r="H92" s="10">
        <f>SUM(BM92:BX92)</f>
        <v>0</v>
      </c>
      <c r="I92" s="79"/>
      <c r="J92" s="33" t="str">
        <f t="shared" si="13"/>
        <v>-</v>
      </c>
      <c r="K92" s="33" t="str">
        <f t="shared" ref="K92:O92" si="173">IFERROR(D92/C92-1,"-")</f>
        <v>-</v>
      </c>
      <c r="L92" s="33" t="str">
        <f t="shared" si="173"/>
        <v>-</v>
      </c>
      <c r="M92" s="33" t="str">
        <f t="shared" si="173"/>
        <v>-</v>
      </c>
      <c r="N92" s="33" t="str">
        <f t="shared" si="173"/>
        <v>-</v>
      </c>
      <c r="O92" s="33" t="str">
        <f t="shared" si="173"/>
        <v>-</v>
      </c>
      <c r="P92" s="79"/>
      <c r="Q92" s="138">
        <v>0.0</v>
      </c>
      <c r="R92" s="138">
        <v>0.0</v>
      </c>
      <c r="S92" s="138">
        <v>0.0</v>
      </c>
      <c r="T92" s="138">
        <v>0.0</v>
      </c>
      <c r="U92" s="138">
        <v>0.0</v>
      </c>
      <c r="V92" s="138">
        <v>0.0</v>
      </c>
      <c r="W92" s="138">
        <v>0.0</v>
      </c>
      <c r="X92" s="138">
        <v>0.0</v>
      </c>
      <c r="Y92" s="138">
        <v>0.0</v>
      </c>
      <c r="Z92" s="138">
        <v>0.0</v>
      </c>
      <c r="AA92" s="138">
        <v>0.0</v>
      </c>
      <c r="AB92" s="138">
        <v>0.0</v>
      </c>
      <c r="AC92" s="138">
        <v>0.0</v>
      </c>
      <c r="AD92" s="138">
        <v>0.0</v>
      </c>
      <c r="AE92" s="138">
        <v>0.0</v>
      </c>
      <c r="AF92" s="138">
        <v>0.0</v>
      </c>
      <c r="AG92" s="138">
        <v>0.0</v>
      </c>
      <c r="AH92" s="138">
        <v>0.0</v>
      </c>
      <c r="AI92" s="138">
        <v>0.0</v>
      </c>
      <c r="AJ92" s="138">
        <v>0.0</v>
      </c>
      <c r="AK92" s="138">
        <v>0.0</v>
      </c>
      <c r="AL92" s="138">
        <v>0.0</v>
      </c>
      <c r="AM92" s="138">
        <v>0.0</v>
      </c>
      <c r="AN92" s="138">
        <v>0.0</v>
      </c>
      <c r="AO92" s="138">
        <v>0.0</v>
      </c>
      <c r="AP92" s="138">
        <v>0.0</v>
      </c>
      <c r="AQ92" s="138">
        <v>0.0</v>
      </c>
      <c r="AR92" s="138">
        <v>0.0</v>
      </c>
      <c r="AS92" s="138">
        <v>0.0</v>
      </c>
      <c r="AT92" s="138">
        <v>0.0</v>
      </c>
      <c r="AU92" s="138">
        <v>0.0</v>
      </c>
      <c r="AV92" s="138">
        <v>0.0</v>
      </c>
      <c r="AW92" s="138">
        <v>0.0</v>
      </c>
      <c r="AX92" s="138">
        <v>0.0</v>
      </c>
      <c r="AY92" s="138">
        <v>0.0</v>
      </c>
      <c r="AZ92" s="138">
        <v>0.0</v>
      </c>
      <c r="BA92" s="138">
        <v>0.0</v>
      </c>
      <c r="BB92" s="138">
        <v>0.0</v>
      </c>
      <c r="BC92" s="138">
        <v>0.0</v>
      </c>
      <c r="BD92" s="138">
        <v>0.0</v>
      </c>
      <c r="BE92" s="138">
        <v>0.0</v>
      </c>
      <c r="BF92" s="138">
        <v>0.0</v>
      </c>
      <c r="BG92" s="138">
        <v>0.0</v>
      </c>
      <c r="BH92" s="138">
        <v>0.0</v>
      </c>
      <c r="BI92" s="138">
        <v>0.0</v>
      </c>
      <c r="BJ92" s="138">
        <v>0.0</v>
      </c>
      <c r="BK92" s="138">
        <v>0.0</v>
      </c>
      <c r="BL92" s="138">
        <v>0.0</v>
      </c>
      <c r="BM92" s="138">
        <v>0.0</v>
      </c>
      <c r="BN92" s="138">
        <v>0.0</v>
      </c>
      <c r="BO92" s="138">
        <v>0.0</v>
      </c>
      <c r="BP92" s="138">
        <v>0.0</v>
      </c>
      <c r="BQ92" s="138">
        <v>0.0</v>
      </c>
      <c r="BR92" s="138">
        <v>0.0</v>
      </c>
      <c r="BS92" s="138">
        <v>0.0</v>
      </c>
      <c r="BT92" s="138">
        <v>0.0</v>
      </c>
      <c r="BU92" s="138">
        <v>0.0</v>
      </c>
      <c r="BV92" s="138">
        <v>0.0</v>
      </c>
      <c r="BW92" s="138">
        <v>0.0</v>
      </c>
      <c r="BX92" s="138">
        <v>0.0</v>
      </c>
    </row>
    <row r="93" hidden="1" outlineLevel="2">
      <c r="A93" s="101" t="str">
        <f>CONFIG!$D$78</f>
        <v>Taux de charges sociales</v>
      </c>
      <c r="B93" s="10"/>
      <c r="C93" s="96"/>
      <c r="D93" s="110">
        <f>IFERROR(AVERAGEIFS(Q93:AB93,Q91:AB91,"&gt;0"),0)</f>
        <v>0</v>
      </c>
      <c r="E93" s="110">
        <f>IFERROR(AVERAGEIFS(AC93:AN93,AC91:AN91,"&gt;0"),0)</f>
        <v>0</v>
      </c>
      <c r="F93" s="110">
        <f>IFERROR(AVERAGEIFS(AO93:AZ93,AO91:AZ91,"&gt;0"),0)</f>
        <v>0</v>
      </c>
      <c r="G93" s="110">
        <f>IFERROR(AVERAGEIFS(BA93:BL93,BA91:BL91,"&gt;0"),0)</f>
        <v>0</v>
      </c>
      <c r="H93" s="110">
        <f>IFERROR(AVERAGEIFS(BM93:BX93,BM91:BX91,"&gt;0"),0)</f>
        <v>0</v>
      </c>
      <c r="I93" s="79"/>
      <c r="J93" s="33" t="str">
        <f t="shared" si="13"/>
        <v>-</v>
      </c>
      <c r="K93" s="33" t="str">
        <f t="shared" ref="K93:O93" si="174">IFERROR(D93/C93-1,"-")</f>
        <v>-</v>
      </c>
      <c r="L93" s="33" t="str">
        <f t="shared" si="174"/>
        <v>-</v>
      </c>
      <c r="M93" s="33" t="str">
        <f t="shared" si="174"/>
        <v>-</v>
      </c>
      <c r="N93" s="33" t="str">
        <f t="shared" si="174"/>
        <v>-</v>
      </c>
      <c r="O93" s="33" t="str">
        <f t="shared" si="174"/>
        <v>-</v>
      </c>
      <c r="P93" s="79"/>
      <c r="Q93" s="96">
        <f>IFERROR(1+IF(AND(CONFIG!$C$15="Oui",Q$2&lt;=CONFIG!$C$16),VLOOKUP(Q92*12,CONFIG!$B$186:$J$213,9,1),VLOOKUP(Q92*12,CONFIG!$B$186:$J$213,6,1)),1.45)</f>
        <v>1.45</v>
      </c>
      <c r="R93" s="96">
        <f>IFERROR(1+IF(AND(CONFIG!$C$15="Oui",R$2&lt;=CONFIG!$C$16),VLOOKUP(R92*12,CONFIG!$B$186:$J$213,9,1),VLOOKUP(R92*12,CONFIG!$B$186:$J$213,6,1)),1.45)</f>
        <v>1.45</v>
      </c>
      <c r="S93" s="96">
        <f>IFERROR(1+IF(AND(CONFIG!$C$15="Oui",S$2&lt;=CONFIG!$C$16),VLOOKUP(S92*12,CONFIG!$B$186:$J$213,9,1),VLOOKUP(S92*12,CONFIG!$B$186:$J$213,6,1)),1.45)</f>
        <v>1.45</v>
      </c>
      <c r="T93" s="96">
        <f>IFERROR(1+IF(AND(CONFIG!$C$15="Oui",T$2&lt;=CONFIG!$C$16),VLOOKUP(T92*12,CONFIG!$B$186:$J$213,9,1),VLOOKUP(T92*12,CONFIG!$B$186:$J$213,6,1)),1.45)</f>
        <v>1.45</v>
      </c>
      <c r="U93" s="96">
        <f>IFERROR(1+IF(AND(CONFIG!$C$15="Oui",U$2&lt;=CONFIG!$C$16),VLOOKUP(U92*12,CONFIG!$B$186:$J$213,9,1),VLOOKUP(U92*12,CONFIG!$B$186:$J$213,6,1)),1.45)</f>
        <v>1.45</v>
      </c>
      <c r="V93" s="96">
        <f>IFERROR(1+IF(AND(CONFIG!$C$15="Oui",V$2&lt;=CONFIG!$C$16),VLOOKUP(V92*12,CONFIG!$B$186:$J$213,9,1),VLOOKUP(V92*12,CONFIG!$B$186:$J$213,6,1)),1.45)</f>
        <v>1.45</v>
      </c>
      <c r="W93" s="96">
        <f>IFERROR(1+IF(AND(CONFIG!$C$15="Oui",W$2&lt;=CONFIG!$C$16),VLOOKUP(W92*12,CONFIG!$B$186:$J$213,9,1),VLOOKUP(W92*12,CONFIG!$B$186:$J$213,6,1)),1.45)</f>
        <v>1.45</v>
      </c>
      <c r="X93" s="96">
        <f>IFERROR(1+IF(AND(CONFIG!$C$15="Oui",X$2&lt;=CONFIG!$C$16),VLOOKUP(X92*12,CONFIG!$B$186:$J$213,9,1),VLOOKUP(X92*12,CONFIG!$B$186:$J$213,6,1)),1.45)</f>
        <v>1.45</v>
      </c>
      <c r="Y93" s="96">
        <f>IFERROR(1+IF(AND(CONFIG!$C$15="Oui",Y$2&lt;=CONFIG!$C$16),VLOOKUP(Y92*12,CONFIG!$B$186:$J$213,9,1),VLOOKUP(Y92*12,CONFIG!$B$186:$J$213,6,1)),1.45)</f>
        <v>1.45</v>
      </c>
      <c r="Z93" s="96">
        <f>IFERROR(1+IF(AND(CONFIG!$C$15="Oui",Z$2&lt;=CONFIG!$C$16),VLOOKUP(Z92*12,CONFIG!$B$186:$J$213,9,1),VLOOKUP(Z92*12,CONFIG!$B$186:$J$213,6,1)),1.45)</f>
        <v>1.45</v>
      </c>
      <c r="AA93" s="96">
        <f>IFERROR(1+IF(AND(CONFIG!$C$15="Oui",AA$2&lt;=CONFIG!$C$16),VLOOKUP(AA92*12,CONFIG!$B$186:$J$213,9,1),VLOOKUP(AA92*12,CONFIG!$B$186:$J$213,6,1)),1.45)</f>
        <v>1.45</v>
      </c>
      <c r="AB93" s="96">
        <f>IFERROR(1+IF(AND(CONFIG!$C$15="Oui",AB$2&lt;=CONFIG!$C$16),VLOOKUP(AB92*12,CONFIG!$B$186:$J$213,9,1),VLOOKUP(AB92*12,CONFIG!$B$186:$J$213,6,1)),1.45)</f>
        <v>1.45</v>
      </c>
      <c r="AC93" s="96">
        <f>IFERROR(1+IF(AND(CONFIG!$C$15="Oui",AC$2&lt;=CONFIG!$C$16),VLOOKUP(AC92*12,CONFIG!$B$186:$J$213,9,1),VLOOKUP(AC92*12,CONFIG!$B$186:$J$213,6,1)),1.45)</f>
        <v>1.45</v>
      </c>
      <c r="AD93" s="96">
        <f>IFERROR(1+IF(AND(CONFIG!$C$15="Oui",AD$2&lt;=CONFIG!$C$16),VLOOKUP(AD92*12,CONFIG!$B$186:$J$213,9,1),VLOOKUP(AD92*12,CONFIG!$B$186:$J$213,6,1)),1.45)</f>
        <v>1.45</v>
      </c>
      <c r="AE93" s="96">
        <f>IFERROR(1+IF(AND(CONFIG!$C$15="Oui",AE$2&lt;=CONFIG!$C$16),VLOOKUP(AE92*12,CONFIG!$B$186:$J$213,9,1),VLOOKUP(AE92*12,CONFIG!$B$186:$J$213,6,1)),1.45)</f>
        <v>1.45</v>
      </c>
      <c r="AF93" s="96">
        <f>IFERROR(1+IF(AND(CONFIG!$C$15="Oui",AF$2&lt;=CONFIG!$C$16),VLOOKUP(AF92*12,CONFIG!$B$186:$J$213,9,1),VLOOKUP(AF92*12,CONFIG!$B$186:$J$213,6,1)),1.45)</f>
        <v>1.45</v>
      </c>
      <c r="AG93" s="96">
        <f>IFERROR(1+IF(AND(CONFIG!$C$15="Oui",AG$2&lt;=CONFIG!$C$16),VLOOKUP(AG92*12,CONFIG!$B$186:$J$213,9,1),VLOOKUP(AG92*12,CONFIG!$B$186:$J$213,6,1)),1.45)</f>
        <v>1.45</v>
      </c>
      <c r="AH93" s="96">
        <f>IFERROR(1+IF(AND(CONFIG!$C$15="Oui",AH$2&lt;=CONFIG!$C$16),VLOOKUP(AH92*12,CONFIG!$B$186:$J$213,9,1),VLOOKUP(AH92*12,CONFIG!$B$186:$J$213,6,1)),1.45)</f>
        <v>1.45</v>
      </c>
      <c r="AI93" s="96">
        <f>IFERROR(1+IF(AND(CONFIG!$C$15="Oui",AI$2&lt;=CONFIG!$C$16),VLOOKUP(AI92*12,CONFIG!$B$186:$J$213,9,1),VLOOKUP(AI92*12,CONFIG!$B$186:$J$213,6,1)),1.45)</f>
        <v>1.45</v>
      </c>
      <c r="AJ93" s="96">
        <f>IFERROR(1+IF(AND(CONFIG!$C$15="Oui",AJ$2&lt;=CONFIG!$C$16),VLOOKUP(AJ92*12,CONFIG!$B$186:$J$213,9,1),VLOOKUP(AJ92*12,CONFIG!$B$186:$J$213,6,1)),1.45)</f>
        <v>1.45</v>
      </c>
      <c r="AK93" s="96">
        <f>IFERROR(1+IF(AND(CONFIG!$C$15="Oui",AK$2&lt;=CONFIG!$C$16),VLOOKUP(AK92*12,CONFIG!$B$186:$J$213,9,1),VLOOKUP(AK92*12,CONFIG!$B$186:$J$213,6,1)),1.45)</f>
        <v>1.45</v>
      </c>
      <c r="AL93" s="96">
        <f>IFERROR(1+IF(AND(CONFIG!$C$15="Oui",AL$2&lt;=CONFIG!$C$16),VLOOKUP(AL92*12,CONFIG!$B$186:$J$213,9,1),VLOOKUP(AL92*12,CONFIG!$B$186:$J$213,6,1)),1.45)</f>
        <v>1.45</v>
      </c>
      <c r="AM93" s="96">
        <f>IFERROR(1+IF(AND(CONFIG!$C$15="Oui",AM$2&lt;=CONFIG!$C$16),VLOOKUP(AM92*12,CONFIG!$B$186:$J$213,9,1),VLOOKUP(AM92*12,CONFIG!$B$186:$J$213,6,1)),1.45)</f>
        <v>1.45</v>
      </c>
      <c r="AN93" s="96">
        <f>IFERROR(1+IF(AND(CONFIG!$C$15="Oui",AN$2&lt;=CONFIG!$C$16),VLOOKUP(AN92*12,CONFIG!$B$186:$J$213,9,1),VLOOKUP(AN92*12,CONFIG!$B$186:$J$213,6,1)),1.45)</f>
        <v>1.45</v>
      </c>
      <c r="AO93" s="96">
        <f>IFERROR(1+IF(AND(CONFIG!$C$15="Oui",AO$2&lt;=CONFIG!$C$16),VLOOKUP(AO92*12,CONFIG!$B$186:$J$213,9,1),VLOOKUP(AO92*12,CONFIG!$B$186:$J$213,6,1)),1.45)</f>
        <v>1.45</v>
      </c>
      <c r="AP93" s="96">
        <f>IFERROR(1+IF(AND(CONFIG!$C$15="Oui",AP$2&lt;=CONFIG!$C$16),VLOOKUP(AP92*12,CONFIG!$B$186:$J$213,9,1),VLOOKUP(AP92*12,CONFIG!$B$186:$J$213,6,1)),1.45)</f>
        <v>1.45</v>
      </c>
      <c r="AQ93" s="96">
        <f>IFERROR(1+IF(AND(CONFIG!$C$15="Oui",AQ$2&lt;=CONFIG!$C$16),VLOOKUP(AQ92*12,CONFIG!$B$186:$J$213,9,1),VLOOKUP(AQ92*12,CONFIG!$B$186:$J$213,6,1)),1.45)</f>
        <v>1.45</v>
      </c>
      <c r="AR93" s="96">
        <f>IFERROR(1+IF(AND(CONFIG!$C$15="Oui",AR$2&lt;=CONFIG!$C$16),VLOOKUP(AR92*12,CONFIG!$B$186:$J$213,9,1),VLOOKUP(AR92*12,CONFIG!$B$186:$J$213,6,1)),1.45)</f>
        <v>1.45</v>
      </c>
      <c r="AS93" s="96">
        <f>IFERROR(1+IF(AND(CONFIG!$C$15="Oui",AS$2&lt;=CONFIG!$C$16),VLOOKUP(AS92*12,CONFIG!$B$186:$J$213,9,1),VLOOKUP(AS92*12,CONFIG!$B$186:$J$213,6,1)),1.45)</f>
        <v>1.45</v>
      </c>
      <c r="AT93" s="96">
        <f>IFERROR(1+IF(AND(CONFIG!$C$15="Oui",AT$2&lt;=CONFIG!$C$16),VLOOKUP(AT92*12,CONFIG!$B$186:$J$213,9,1),VLOOKUP(AT92*12,CONFIG!$B$186:$J$213,6,1)),1.45)</f>
        <v>1.45</v>
      </c>
      <c r="AU93" s="96">
        <f>IFERROR(1+IF(AND(CONFIG!$C$15="Oui",AU$2&lt;=CONFIG!$C$16),VLOOKUP(AU92*12,CONFIG!$B$186:$J$213,9,1),VLOOKUP(AU92*12,CONFIG!$B$186:$J$213,6,1)),1.45)</f>
        <v>1.45</v>
      </c>
      <c r="AV93" s="96">
        <f>IFERROR(1+IF(AND(CONFIG!$C$15="Oui",AV$2&lt;=CONFIG!$C$16),VLOOKUP(AV92*12,CONFIG!$B$186:$J$213,9,1),VLOOKUP(AV92*12,CONFIG!$B$186:$J$213,6,1)),1.45)</f>
        <v>1.45</v>
      </c>
      <c r="AW93" s="96">
        <f>IFERROR(1+IF(AND(CONFIG!$C$15="Oui",AW$2&lt;=CONFIG!$C$16),VLOOKUP(AW92*12,CONFIG!$B$186:$J$213,9,1),VLOOKUP(AW92*12,CONFIG!$B$186:$J$213,6,1)),1.45)</f>
        <v>1.45</v>
      </c>
      <c r="AX93" s="96">
        <f>IFERROR(1+IF(AND(CONFIG!$C$15="Oui",AX$2&lt;=CONFIG!$C$16),VLOOKUP(AX92*12,CONFIG!$B$186:$J$213,9,1),VLOOKUP(AX92*12,CONFIG!$B$186:$J$213,6,1)),1.45)</f>
        <v>1.45</v>
      </c>
      <c r="AY93" s="96">
        <f>IFERROR(1+IF(AND(CONFIG!$C$15="Oui",AY$2&lt;=CONFIG!$C$16),VLOOKUP(AY92*12,CONFIG!$B$186:$J$213,9,1),VLOOKUP(AY92*12,CONFIG!$B$186:$J$213,6,1)),1.45)</f>
        <v>1.45</v>
      </c>
      <c r="AZ93" s="96">
        <f>IFERROR(1+IF(AND(CONFIG!$C$15="Oui",AZ$2&lt;=CONFIG!$C$16),VLOOKUP(AZ92*12,CONFIG!$B$186:$J$213,9,1),VLOOKUP(AZ92*12,CONFIG!$B$186:$J$213,6,1)),1.45)</f>
        <v>1.45</v>
      </c>
      <c r="BA93" s="96">
        <f>IFERROR(1+IF(AND(CONFIG!$C$15="Oui",BA$2&lt;=CONFIG!$C$16),VLOOKUP(BA92*12,CONFIG!$B$186:$J$213,9,1),VLOOKUP(BA92*12,CONFIG!$B$186:$J$213,6,1)),1.45)</f>
        <v>1.45</v>
      </c>
      <c r="BB93" s="96">
        <f>IFERROR(1+IF(AND(CONFIG!$C$15="Oui",BB$2&lt;=CONFIG!$C$16),VLOOKUP(BB92*12,CONFIG!$B$186:$J$213,9,1),VLOOKUP(BB92*12,CONFIG!$B$186:$J$213,6,1)),1.45)</f>
        <v>1.45</v>
      </c>
      <c r="BC93" s="96">
        <f>IFERROR(1+IF(AND(CONFIG!$C$15="Oui",BC$2&lt;=CONFIG!$C$16),VLOOKUP(BC92*12,CONFIG!$B$186:$J$213,9,1),VLOOKUP(BC92*12,CONFIG!$B$186:$J$213,6,1)),1.45)</f>
        <v>1.45</v>
      </c>
      <c r="BD93" s="96">
        <f>IFERROR(1+IF(AND(CONFIG!$C$15="Oui",BD$2&lt;=CONFIG!$C$16),VLOOKUP(BD92*12,CONFIG!$B$186:$J$213,9,1),VLOOKUP(BD92*12,CONFIG!$B$186:$J$213,6,1)),1.45)</f>
        <v>1.45</v>
      </c>
      <c r="BE93" s="96">
        <f>IFERROR(1+IF(AND(CONFIG!$C$15="Oui",BE$2&lt;=CONFIG!$C$16),VLOOKUP(BE92*12,CONFIG!$B$186:$J$213,9,1),VLOOKUP(BE92*12,CONFIG!$B$186:$J$213,6,1)),1.45)</f>
        <v>1.45</v>
      </c>
      <c r="BF93" s="96">
        <f>IFERROR(1+IF(AND(CONFIG!$C$15="Oui",BF$2&lt;=CONFIG!$C$16),VLOOKUP(BF92*12,CONFIG!$B$186:$J$213,9,1),VLOOKUP(BF92*12,CONFIG!$B$186:$J$213,6,1)),1.45)</f>
        <v>1.45</v>
      </c>
      <c r="BG93" s="96">
        <f>IFERROR(1+IF(AND(CONFIG!$C$15="Oui",BG$2&lt;=CONFIG!$C$16),VLOOKUP(BG92*12,CONFIG!$B$186:$J$213,9,1),VLOOKUP(BG92*12,CONFIG!$B$186:$J$213,6,1)),1.45)</f>
        <v>1.45</v>
      </c>
      <c r="BH93" s="96">
        <f>IFERROR(1+IF(AND(CONFIG!$C$15="Oui",BH$2&lt;=CONFIG!$C$16),VLOOKUP(BH92*12,CONFIG!$B$186:$J$213,9,1),VLOOKUP(BH92*12,CONFIG!$B$186:$J$213,6,1)),1.45)</f>
        <v>1.45</v>
      </c>
      <c r="BI93" s="96">
        <f>IFERROR(1+IF(AND(CONFIG!$C$15="Oui",BI$2&lt;=CONFIG!$C$16),VLOOKUP(BI92*12,CONFIG!$B$186:$J$213,9,1),VLOOKUP(BI92*12,CONFIG!$B$186:$J$213,6,1)),1.45)</f>
        <v>1.45</v>
      </c>
      <c r="BJ93" s="96">
        <f>IFERROR(1+IF(AND(CONFIG!$C$15="Oui",BJ$2&lt;=CONFIG!$C$16),VLOOKUP(BJ92*12,CONFIG!$B$186:$J$213,9,1),VLOOKUP(BJ92*12,CONFIG!$B$186:$J$213,6,1)),1.45)</f>
        <v>1.45</v>
      </c>
      <c r="BK93" s="96">
        <f>IFERROR(1+IF(AND(CONFIG!$C$15="Oui",BK$2&lt;=CONFIG!$C$16),VLOOKUP(BK92*12,CONFIG!$B$186:$J$213,9,1),VLOOKUP(BK92*12,CONFIG!$B$186:$J$213,6,1)),1.45)</f>
        <v>1.45</v>
      </c>
      <c r="BL93" s="96">
        <f>IFERROR(1+IF(AND(CONFIG!$C$15="Oui",BL$2&lt;=CONFIG!$C$16),VLOOKUP(BL92*12,CONFIG!$B$186:$J$213,9,1),VLOOKUP(BL92*12,CONFIG!$B$186:$J$213,6,1)),1.45)</f>
        <v>1.45</v>
      </c>
      <c r="BM93" s="96">
        <f>IFERROR(1+IF(AND(CONFIG!$C$15="Oui",BM$2&lt;=CONFIG!$C$16),VLOOKUP(BM92*12,CONFIG!$B$186:$J$213,9,1),VLOOKUP(BM92*12,CONFIG!$B$186:$J$213,6,1)),1.45)</f>
        <v>1.45</v>
      </c>
      <c r="BN93" s="96">
        <f>IFERROR(1+IF(AND(CONFIG!$C$15="Oui",BN$2&lt;=CONFIG!$C$16),VLOOKUP(BN92*12,CONFIG!$B$186:$J$213,9,1),VLOOKUP(BN92*12,CONFIG!$B$186:$J$213,6,1)),1.45)</f>
        <v>1.45</v>
      </c>
      <c r="BO93" s="96">
        <f>IFERROR(1+IF(AND(CONFIG!$C$15="Oui",BO$2&lt;=CONFIG!$C$16),VLOOKUP(BO92*12,CONFIG!$B$186:$J$213,9,1),VLOOKUP(BO92*12,CONFIG!$B$186:$J$213,6,1)),1.45)</f>
        <v>1.45</v>
      </c>
      <c r="BP93" s="96">
        <f>IFERROR(1+IF(AND(CONFIG!$C$15="Oui",BP$2&lt;=CONFIG!$C$16),VLOOKUP(BP92*12,CONFIG!$B$186:$J$213,9,1),VLOOKUP(BP92*12,CONFIG!$B$186:$J$213,6,1)),1.45)</f>
        <v>1.45</v>
      </c>
      <c r="BQ93" s="96">
        <f>IFERROR(1+IF(AND(CONFIG!$C$15="Oui",BQ$2&lt;=CONFIG!$C$16),VLOOKUP(BQ92*12,CONFIG!$B$186:$J$213,9,1),VLOOKUP(BQ92*12,CONFIG!$B$186:$J$213,6,1)),1.45)</f>
        <v>1.45</v>
      </c>
      <c r="BR93" s="96">
        <f>IFERROR(1+IF(AND(CONFIG!$C$15="Oui",BR$2&lt;=CONFIG!$C$16),VLOOKUP(BR92*12,CONFIG!$B$186:$J$213,9,1),VLOOKUP(BR92*12,CONFIG!$B$186:$J$213,6,1)),1.45)</f>
        <v>1.45</v>
      </c>
      <c r="BS93" s="96">
        <f>IFERROR(1+IF(AND(CONFIG!$C$15="Oui",BS$2&lt;=CONFIG!$C$16),VLOOKUP(BS92*12,CONFIG!$B$186:$J$213,9,1),VLOOKUP(BS92*12,CONFIG!$B$186:$J$213,6,1)),1.45)</f>
        <v>1.45</v>
      </c>
      <c r="BT93" s="96">
        <f>IFERROR(1+IF(AND(CONFIG!$C$15="Oui",BT$2&lt;=CONFIG!$C$16),VLOOKUP(BT92*12,CONFIG!$B$186:$J$213,9,1),VLOOKUP(BT92*12,CONFIG!$B$186:$J$213,6,1)),1.45)</f>
        <v>1.45</v>
      </c>
      <c r="BU93" s="96">
        <f>IFERROR(1+IF(AND(CONFIG!$C$15="Oui",BU$2&lt;=CONFIG!$C$16),VLOOKUP(BU92*12,CONFIG!$B$186:$J$213,9,1),VLOOKUP(BU92*12,CONFIG!$B$186:$J$213,6,1)),1.45)</f>
        <v>1.45</v>
      </c>
      <c r="BV93" s="96">
        <f>IFERROR(1+IF(AND(CONFIG!$C$15="Oui",BV$2&lt;=CONFIG!$C$16),VLOOKUP(BV92*12,CONFIG!$B$186:$J$213,9,1),VLOOKUP(BV92*12,CONFIG!$B$186:$J$213,6,1)),1.45)</f>
        <v>1.45</v>
      </c>
      <c r="BW93" s="96">
        <f>IFERROR(1+IF(AND(CONFIG!$C$15="Oui",BW$2&lt;=CONFIG!$C$16),VLOOKUP(BW92*12,CONFIG!$B$186:$J$213,9,1),VLOOKUP(BW92*12,CONFIG!$B$186:$J$213,6,1)),1.45)</f>
        <v>1.45</v>
      </c>
      <c r="BX93" s="96">
        <f>IFERROR(1+IF(AND(CONFIG!$C$15="Oui",BX$2&lt;=CONFIG!$C$16),VLOOKUP(BX92*12,CONFIG!$B$186:$J$213,9,1),VLOOKUP(BX92*12,CONFIG!$B$186:$J$213,6,1)),1.45)</f>
        <v>1.45</v>
      </c>
    </row>
    <row r="94" hidden="1" outlineLevel="1" collapsed="1">
      <c r="A94" s="172" t="s">
        <v>358</v>
      </c>
      <c r="B94" s="10"/>
      <c r="C94" s="10"/>
      <c r="D94" s="10">
        <f>SUM(Q94:AB94)</f>
        <v>0</v>
      </c>
      <c r="E94" s="10">
        <f>SUM(AC94:AN94)</f>
        <v>0</v>
      </c>
      <c r="F94" s="10">
        <f>SUM(AO94:AZ94)</f>
        <v>0</v>
      </c>
      <c r="G94" s="10">
        <f>SUM(BA94:BL94)</f>
        <v>0</v>
      </c>
      <c r="H94" s="10">
        <f>SUM(BM94:BX94)</f>
        <v>0</v>
      </c>
      <c r="I94" s="79"/>
      <c r="J94" s="33" t="str">
        <f t="shared" si="13"/>
        <v>-</v>
      </c>
      <c r="K94" s="33" t="str">
        <f t="shared" ref="K94:O94" si="175">IFERROR(D94/C94-1,"-")</f>
        <v>-</v>
      </c>
      <c r="L94" s="33" t="str">
        <f t="shared" si="175"/>
        <v>-</v>
      </c>
      <c r="M94" s="33" t="str">
        <f t="shared" si="175"/>
        <v>-</v>
      </c>
      <c r="N94" s="33" t="str">
        <f t="shared" si="175"/>
        <v>-</v>
      </c>
      <c r="O94" s="33" t="str">
        <f t="shared" si="175"/>
        <v>-</v>
      </c>
      <c r="P94" s="79"/>
      <c r="Q94" s="120">
        <f t="shared" ref="Q94:BX94" si="176">Q95*Q96*Q97</f>
        <v>0</v>
      </c>
      <c r="R94" s="120">
        <f t="shared" si="176"/>
        <v>0</v>
      </c>
      <c r="S94" s="120">
        <f t="shared" si="176"/>
        <v>0</v>
      </c>
      <c r="T94" s="120">
        <f t="shared" si="176"/>
        <v>0</v>
      </c>
      <c r="U94" s="120">
        <f t="shared" si="176"/>
        <v>0</v>
      </c>
      <c r="V94" s="120">
        <f t="shared" si="176"/>
        <v>0</v>
      </c>
      <c r="W94" s="120">
        <f t="shared" si="176"/>
        <v>0</v>
      </c>
      <c r="X94" s="120">
        <f t="shared" si="176"/>
        <v>0</v>
      </c>
      <c r="Y94" s="120">
        <f t="shared" si="176"/>
        <v>0</v>
      </c>
      <c r="Z94" s="120">
        <f t="shared" si="176"/>
        <v>0</v>
      </c>
      <c r="AA94" s="120">
        <f t="shared" si="176"/>
        <v>0</v>
      </c>
      <c r="AB94" s="120">
        <f t="shared" si="176"/>
        <v>0</v>
      </c>
      <c r="AC94" s="120">
        <f t="shared" si="176"/>
        <v>0</v>
      </c>
      <c r="AD94" s="120">
        <f t="shared" si="176"/>
        <v>0</v>
      </c>
      <c r="AE94" s="120">
        <f t="shared" si="176"/>
        <v>0</v>
      </c>
      <c r="AF94" s="120">
        <f t="shared" si="176"/>
        <v>0</v>
      </c>
      <c r="AG94" s="120">
        <f t="shared" si="176"/>
        <v>0</v>
      </c>
      <c r="AH94" s="120">
        <f t="shared" si="176"/>
        <v>0</v>
      </c>
      <c r="AI94" s="120">
        <f t="shared" si="176"/>
        <v>0</v>
      </c>
      <c r="AJ94" s="120">
        <f t="shared" si="176"/>
        <v>0</v>
      </c>
      <c r="AK94" s="120">
        <f t="shared" si="176"/>
        <v>0</v>
      </c>
      <c r="AL94" s="120">
        <f t="shared" si="176"/>
        <v>0</v>
      </c>
      <c r="AM94" s="120">
        <f t="shared" si="176"/>
        <v>0</v>
      </c>
      <c r="AN94" s="120">
        <f t="shared" si="176"/>
        <v>0</v>
      </c>
      <c r="AO94" s="120">
        <f t="shared" si="176"/>
        <v>0</v>
      </c>
      <c r="AP94" s="120">
        <f t="shared" si="176"/>
        <v>0</v>
      </c>
      <c r="AQ94" s="120">
        <f t="shared" si="176"/>
        <v>0</v>
      </c>
      <c r="AR94" s="120">
        <f t="shared" si="176"/>
        <v>0</v>
      </c>
      <c r="AS94" s="120">
        <f t="shared" si="176"/>
        <v>0</v>
      </c>
      <c r="AT94" s="120">
        <f t="shared" si="176"/>
        <v>0</v>
      </c>
      <c r="AU94" s="120">
        <f t="shared" si="176"/>
        <v>0</v>
      </c>
      <c r="AV94" s="120">
        <f t="shared" si="176"/>
        <v>0</v>
      </c>
      <c r="AW94" s="120">
        <f t="shared" si="176"/>
        <v>0</v>
      </c>
      <c r="AX94" s="120">
        <f t="shared" si="176"/>
        <v>0</v>
      </c>
      <c r="AY94" s="120">
        <f t="shared" si="176"/>
        <v>0</v>
      </c>
      <c r="AZ94" s="120">
        <f t="shared" si="176"/>
        <v>0</v>
      </c>
      <c r="BA94" s="120">
        <f t="shared" si="176"/>
        <v>0</v>
      </c>
      <c r="BB94" s="120">
        <f t="shared" si="176"/>
        <v>0</v>
      </c>
      <c r="BC94" s="120">
        <f t="shared" si="176"/>
        <v>0</v>
      </c>
      <c r="BD94" s="120">
        <f t="shared" si="176"/>
        <v>0</v>
      </c>
      <c r="BE94" s="120">
        <f t="shared" si="176"/>
        <v>0</v>
      </c>
      <c r="BF94" s="120">
        <f t="shared" si="176"/>
        <v>0</v>
      </c>
      <c r="BG94" s="120">
        <f t="shared" si="176"/>
        <v>0</v>
      </c>
      <c r="BH94" s="120">
        <f t="shared" si="176"/>
        <v>0</v>
      </c>
      <c r="BI94" s="120">
        <f t="shared" si="176"/>
        <v>0</v>
      </c>
      <c r="BJ94" s="120">
        <f t="shared" si="176"/>
        <v>0</v>
      </c>
      <c r="BK94" s="120">
        <f t="shared" si="176"/>
        <v>0</v>
      </c>
      <c r="BL94" s="120">
        <f t="shared" si="176"/>
        <v>0</v>
      </c>
      <c r="BM94" s="120">
        <f t="shared" si="176"/>
        <v>0</v>
      </c>
      <c r="BN94" s="120">
        <f t="shared" si="176"/>
        <v>0</v>
      </c>
      <c r="BO94" s="120">
        <f t="shared" si="176"/>
        <v>0</v>
      </c>
      <c r="BP94" s="120">
        <f t="shared" si="176"/>
        <v>0</v>
      </c>
      <c r="BQ94" s="120">
        <f t="shared" si="176"/>
        <v>0</v>
      </c>
      <c r="BR94" s="120">
        <f t="shared" si="176"/>
        <v>0</v>
      </c>
      <c r="BS94" s="120">
        <f t="shared" si="176"/>
        <v>0</v>
      </c>
      <c r="BT94" s="120">
        <f t="shared" si="176"/>
        <v>0</v>
      </c>
      <c r="BU94" s="120">
        <f t="shared" si="176"/>
        <v>0</v>
      </c>
      <c r="BV94" s="120">
        <f t="shared" si="176"/>
        <v>0</v>
      </c>
      <c r="BW94" s="120">
        <f t="shared" si="176"/>
        <v>0</v>
      </c>
      <c r="BX94" s="120">
        <f t="shared" si="176"/>
        <v>0</v>
      </c>
    </row>
    <row r="95" hidden="1" outlineLevel="2">
      <c r="A95" s="101" t="str">
        <f>CONFIG!$D$76</f>
        <v>Nombre de salariés</v>
      </c>
      <c r="B95" s="23"/>
      <c r="C95" s="137"/>
      <c r="D95" s="137">
        <f>IFERROR(AVERAGEIFS(Q95:AB95,Q96:AB96,"&gt;0"),0)</f>
        <v>0</v>
      </c>
      <c r="E95" s="137">
        <f>IFERROR(AVERAGEIFS(AC95:AN95,AC96:AN96,"&gt;0"),0)</f>
        <v>0</v>
      </c>
      <c r="F95" s="137">
        <f>IFERROR(AVERAGEIFS(AO95:AZ95,AO96:AZ96,"&gt;0"),0)</f>
        <v>0</v>
      </c>
      <c r="G95" s="137">
        <f>IFERROR(AVERAGEIFS(BA95:BL95,BA96:BL96,"&gt;0"),0)</f>
        <v>0</v>
      </c>
      <c r="H95" s="137">
        <f>IFERROR(AVERAGEIFS(BM95:BX95,BM96:BX96,"&gt;0"),0)</f>
        <v>0</v>
      </c>
      <c r="I95" s="79"/>
      <c r="J95" s="33" t="str">
        <f t="shared" si="13"/>
        <v>-</v>
      </c>
      <c r="K95" s="33" t="str">
        <f t="shared" ref="K95:O95" si="177">IFERROR(D95/C95-1,"-")</f>
        <v>-</v>
      </c>
      <c r="L95" s="33" t="str">
        <f t="shared" si="177"/>
        <v>-</v>
      </c>
      <c r="M95" s="33" t="str">
        <f t="shared" si="177"/>
        <v>-</v>
      </c>
      <c r="N95" s="33" t="str">
        <f t="shared" si="177"/>
        <v>-</v>
      </c>
      <c r="O95" s="33" t="str">
        <f t="shared" si="177"/>
        <v>-</v>
      </c>
      <c r="P95" s="79"/>
      <c r="Q95" s="138">
        <v>0.0</v>
      </c>
      <c r="R95" s="138">
        <v>0.0</v>
      </c>
      <c r="S95" s="138">
        <v>0.0</v>
      </c>
      <c r="T95" s="138">
        <v>0.0</v>
      </c>
      <c r="U95" s="138">
        <v>0.0</v>
      </c>
      <c r="V95" s="138">
        <v>0.0</v>
      </c>
      <c r="W95" s="138">
        <v>0.0</v>
      </c>
      <c r="X95" s="138">
        <v>0.0</v>
      </c>
      <c r="Y95" s="138">
        <v>0.0</v>
      </c>
      <c r="Z95" s="138">
        <v>0.0</v>
      </c>
      <c r="AA95" s="138">
        <v>0.0</v>
      </c>
      <c r="AB95" s="138">
        <v>0.0</v>
      </c>
      <c r="AC95" s="138">
        <v>0.0</v>
      </c>
      <c r="AD95" s="138">
        <v>0.0</v>
      </c>
      <c r="AE95" s="138">
        <v>0.0</v>
      </c>
      <c r="AF95" s="138">
        <v>0.0</v>
      </c>
      <c r="AG95" s="138">
        <v>0.0</v>
      </c>
      <c r="AH95" s="138">
        <v>0.0</v>
      </c>
      <c r="AI95" s="138">
        <v>0.0</v>
      </c>
      <c r="AJ95" s="138">
        <v>0.0</v>
      </c>
      <c r="AK95" s="138">
        <v>0.0</v>
      </c>
      <c r="AL95" s="138">
        <v>0.0</v>
      </c>
      <c r="AM95" s="138">
        <v>0.0</v>
      </c>
      <c r="AN95" s="138">
        <v>0.0</v>
      </c>
      <c r="AO95" s="138">
        <v>0.0</v>
      </c>
      <c r="AP95" s="138">
        <v>0.0</v>
      </c>
      <c r="AQ95" s="138">
        <v>0.0</v>
      </c>
      <c r="AR95" s="138">
        <v>0.0</v>
      </c>
      <c r="AS95" s="138">
        <v>0.0</v>
      </c>
      <c r="AT95" s="138">
        <v>0.0</v>
      </c>
      <c r="AU95" s="138">
        <v>0.0</v>
      </c>
      <c r="AV95" s="138">
        <v>0.0</v>
      </c>
      <c r="AW95" s="138">
        <v>0.0</v>
      </c>
      <c r="AX95" s="138">
        <v>0.0</v>
      </c>
      <c r="AY95" s="138">
        <v>0.0</v>
      </c>
      <c r="AZ95" s="138">
        <v>0.0</v>
      </c>
      <c r="BA95" s="138">
        <v>0.0</v>
      </c>
      <c r="BB95" s="138">
        <v>0.0</v>
      </c>
      <c r="BC95" s="138">
        <v>0.0</v>
      </c>
      <c r="BD95" s="138">
        <v>0.0</v>
      </c>
      <c r="BE95" s="138">
        <v>0.0</v>
      </c>
      <c r="BF95" s="138">
        <v>0.0</v>
      </c>
      <c r="BG95" s="138">
        <v>0.0</v>
      </c>
      <c r="BH95" s="138">
        <v>0.0</v>
      </c>
      <c r="BI95" s="138">
        <v>0.0</v>
      </c>
      <c r="BJ95" s="138">
        <v>0.0</v>
      </c>
      <c r="BK95" s="138">
        <v>0.0</v>
      </c>
      <c r="BL95" s="138">
        <v>0.0</v>
      </c>
      <c r="BM95" s="138">
        <v>0.0</v>
      </c>
      <c r="BN95" s="138">
        <v>0.0</v>
      </c>
      <c r="BO95" s="138">
        <v>0.0</v>
      </c>
      <c r="BP95" s="138">
        <v>0.0</v>
      </c>
      <c r="BQ95" s="138">
        <v>0.0</v>
      </c>
      <c r="BR95" s="138">
        <v>0.0</v>
      </c>
      <c r="BS95" s="138">
        <v>0.0</v>
      </c>
      <c r="BT95" s="138">
        <v>0.0</v>
      </c>
      <c r="BU95" s="138">
        <v>0.0</v>
      </c>
      <c r="BV95" s="138">
        <v>0.0</v>
      </c>
      <c r="BW95" s="138">
        <v>0.0</v>
      </c>
      <c r="BX95" s="138">
        <v>0.0</v>
      </c>
    </row>
    <row r="96" hidden="1" outlineLevel="2">
      <c r="A96" s="101" t="str">
        <f>CONFIG!$D$77</f>
        <v>Salaire Brut</v>
      </c>
      <c r="B96" s="23"/>
      <c r="C96" s="23"/>
      <c r="D96" s="10">
        <f>SUM(Q96:AB96)</f>
        <v>0</v>
      </c>
      <c r="E96" s="10">
        <f>SUM(AC96:AN96)</f>
        <v>0</v>
      </c>
      <c r="F96" s="10">
        <f>SUM(AO96:AZ96)</f>
        <v>0</v>
      </c>
      <c r="G96" s="10">
        <f>SUM(BA96:BL96)</f>
        <v>0</v>
      </c>
      <c r="H96" s="10">
        <f>SUM(BM96:BX96)</f>
        <v>0</v>
      </c>
      <c r="I96" s="79"/>
      <c r="J96" s="33" t="str">
        <f t="shared" si="13"/>
        <v>-</v>
      </c>
      <c r="K96" s="33" t="str">
        <f t="shared" ref="K96:O96" si="178">IFERROR(D96/C96-1,"-")</f>
        <v>-</v>
      </c>
      <c r="L96" s="33" t="str">
        <f t="shared" si="178"/>
        <v>-</v>
      </c>
      <c r="M96" s="33" t="str">
        <f t="shared" si="178"/>
        <v>-</v>
      </c>
      <c r="N96" s="33" t="str">
        <f t="shared" si="178"/>
        <v>-</v>
      </c>
      <c r="O96" s="33" t="str">
        <f t="shared" si="178"/>
        <v>-</v>
      </c>
      <c r="P96" s="79"/>
      <c r="Q96" s="138">
        <v>0.0</v>
      </c>
      <c r="R96" s="138">
        <v>0.0</v>
      </c>
      <c r="S96" s="138">
        <v>0.0</v>
      </c>
      <c r="T96" s="138">
        <v>0.0</v>
      </c>
      <c r="U96" s="138">
        <v>0.0</v>
      </c>
      <c r="V96" s="138">
        <v>0.0</v>
      </c>
      <c r="W96" s="138">
        <v>0.0</v>
      </c>
      <c r="X96" s="138">
        <v>0.0</v>
      </c>
      <c r="Y96" s="138">
        <v>0.0</v>
      </c>
      <c r="Z96" s="138">
        <v>0.0</v>
      </c>
      <c r="AA96" s="138">
        <v>0.0</v>
      </c>
      <c r="AB96" s="138">
        <v>0.0</v>
      </c>
      <c r="AC96" s="138">
        <v>0.0</v>
      </c>
      <c r="AD96" s="138">
        <v>0.0</v>
      </c>
      <c r="AE96" s="138">
        <v>0.0</v>
      </c>
      <c r="AF96" s="138">
        <v>0.0</v>
      </c>
      <c r="AG96" s="138">
        <v>0.0</v>
      </c>
      <c r="AH96" s="138">
        <v>0.0</v>
      </c>
      <c r="AI96" s="138">
        <v>0.0</v>
      </c>
      <c r="AJ96" s="138">
        <v>0.0</v>
      </c>
      <c r="AK96" s="138">
        <v>0.0</v>
      </c>
      <c r="AL96" s="138">
        <v>0.0</v>
      </c>
      <c r="AM96" s="138">
        <v>0.0</v>
      </c>
      <c r="AN96" s="138">
        <v>0.0</v>
      </c>
      <c r="AO96" s="138">
        <v>0.0</v>
      </c>
      <c r="AP96" s="138">
        <v>0.0</v>
      </c>
      <c r="AQ96" s="138">
        <v>0.0</v>
      </c>
      <c r="AR96" s="138">
        <v>0.0</v>
      </c>
      <c r="AS96" s="138">
        <v>0.0</v>
      </c>
      <c r="AT96" s="138">
        <v>0.0</v>
      </c>
      <c r="AU96" s="138">
        <v>0.0</v>
      </c>
      <c r="AV96" s="138">
        <v>0.0</v>
      </c>
      <c r="AW96" s="138">
        <v>0.0</v>
      </c>
      <c r="AX96" s="138">
        <v>0.0</v>
      </c>
      <c r="AY96" s="138">
        <v>0.0</v>
      </c>
      <c r="AZ96" s="138">
        <v>0.0</v>
      </c>
      <c r="BA96" s="138">
        <v>0.0</v>
      </c>
      <c r="BB96" s="138">
        <v>0.0</v>
      </c>
      <c r="BC96" s="138">
        <v>0.0</v>
      </c>
      <c r="BD96" s="138">
        <v>0.0</v>
      </c>
      <c r="BE96" s="138">
        <v>0.0</v>
      </c>
      <c r="BF96" s="138">
        <v>0.0</v>
      </c>
      <c r="BG96" s="138">
        <v>0.0</v>
      </c>
      <c r="BH96" s="138">
        <v>0.0</v>
      </c>
      <c r="BI96" s="138">
        <v>0.0</v>
      </c>
      <c r="BJ96" s="138">
        <v>0.0</v>
      </c>
      <c r="BK96" s="138">
        <v>0.0</v>
      </c>
      <c r="BL96" s="138">
        <v>0.0</v>
      </c>
      <c r="BM96" s="138">
        <v>0.0</v>
      </c>
      <c r="BN96" s="138">
        <v>0.0</v>
      </c>
      <c r="BO96" s="138">
        <v>0.0</v>
      </c>
      <c r="BP96" s="138">
        <v>0.0</v>
      </c>
      <c r="BQ96" s="138">
        <v>0.0</v>
      </c>
      <c r="BR96" s="138">
        <v>0.0</v>
      </c>
      <c r="BS96" s="138">
        <v>0.0</v>
      </c>
      <c r="BT96" s="138">
        <v>0.0</v>
      </c>
      <c r="BU96" s="138">
        <v>0.0</v>
      </c>
      <c r="BV96" s="138">
        <v>0.0</v>
      </c>
      <c r="BW96" s="138">
        <v>0.0</v>
      </c>
      <c r="BX96" s="138">
        <v>0.0</v>
      </c>
    </row>
    <row r="97" hidden="1" outlineLevel="2">
      <c r="A97" s="101" t="str">
        <f>CONFIG!$D$78</f>
        <v>Taux de charges sociales</v>
      </c>
      <c r="B97" s="23"/>
      <c r="C97" s="96"/>
      <c r="D97" s="110">
        <f>IFERROR(AVERAGEIFS(Q97:AB97,Q95:AB95,"&gt;0"),0)</f>
        <v>0</v>
      </c>
      <c r="E97" s="110">
        <f>IFERROR(AVERAGEIFS(AC97:AN97,AC95:AN95,"&gt;0"),0)</f>
        <v>0</v>
      </c>
      <c r="F97" s="110">
        <f>IFERROR(AVERAGEIFS(AO97:AZ97,AO95:AZ95,"&gt;0"),0)</f>
        <v>0</v>
      </c>
      <c r="G97" s="110">
        <f>IFERROR(AVERAGEIFS(BA97:BL97,BA95:BL95,"&gt;0"),0)</f>
        <v>0</v>
      </c>
      <c r="H97" s="110">
        <f>IFERROR(AVERAGEIFS(BM97:BX97,BM95:BX95,"&gt;0"),0)</f>
        <v>0</v>
      </c>
      <c r="I97" s="79"/>
      <c r="J97" s="33" t="str">
        <f t="shared" si="13"/>
        <v>-</v>
      </c>
      <c r="K97" s="33" t="str">
        <f t="shared" ref="K97:O97" si="179">IFERROR(D97/C97-1,"-")</f>
        <v>-</v>
      </c>
      <c r="L97" s="33" t="str">
        <f t="shared" si="179"/>
        <v>-</v>
      </c>
      <c r="M97" s="33" t="str">
        <f t="shared" si="179"/>
        <v>-</v>
      </c>
      <c r="N97" s="33" t="str">
        <f t="shared" si="179"/>
        <v>-</v>
      </c>
      <c r="O97" s="33" t="str">
        <f t="shared" si="179"/>
        <v>-</v>
      </c>
      <c r="P97" s="79"/>
      <c r="Q97" s="96">
        <f>IFERROR(1+IF(AND(CONFIG!$C$15="Oui",Q$2&lt;=CONFIG!$C$16),VLOOKUP(Q96*12,CONFIG!$B$186:$J$213,9,1),VLOOKUP(Q96*12,CONFIG!$B$186:$J$213,6,1)),1.45)</f>
        <v>1.45</v>
      </c>
      <c r="R97" s="96">
        <f>IFERROR(1+IF(AND(CONFIG!$C$15="Oui",R$2&lt;=CONFIG!$C$16),VLOOKUP(R96*12,CONFIG!$B$186:$J$213,9,1),VLOOKUP(R96*12,CONFIG!$B$186:$J$213,6,1)),1.45)</f>
        <v>1.45</v>
      </c>
      <c r="S97" s="96">
        <f>IFERROR(1+IF(AND(CONFIG!$C$15="Oui",S$2&lt;=CONFIG!$C$16),VLOOKUP(S96*12,CONFIG!$B$186:$J$213,9,1),VLOOKUP(S96*12,CONFIG!$B$186:$J$213,6,1)),1.45)</f>
        <v>1.45</v>
      </c>
      <c r="T97" s="96">
        <f>IFERROR(1+IF(AND(CONFIG!$C$15="Oui",T$2&lt;=CONFIG!$C$16),VLOOKUP(T96*12,CONFIG!$B$186:$J$213,9,1),VLOOKUP(T96*12,CONFIG!$B$186:$J$213,6,1)),1.45)</f>
        <v>1.45</v>
      </c>
      <c r="U97" s="96">
        <f>IFERROR(1+IF(AND(CONFIG!$C$15="Oui",U$2&lt;=CONFIG!$C$16),VLOOKUP(U96*12,CONFIG!$B$186:$J$213,9,1),VLOOKUP(U96*12,CONFIG!$B$186:$J$213,6,1)),1.45)</f>
        <v>1.45</v>
      </c>
      <c r="V97" s="96">
        <f>IFERROR(1+IF(AND(CONFIG!$C$15="Oui",V$2&lt;=CONFIG!$C$16),VLOOKUP(V96*12,CONFIG!$B$186:$J$213,9,1),VLOOKUP(V96*12,CONFIG!$B$186:$J$213,6,1)),1.45)</f>
        <v>1.45</v>
      </c>
      <c r="W97" s="96">
        <f>IFERROR(1+IF(AND(CONFIG!$C$15="Oui",W$2&lt;=CONFIG!$C$16),VLOOKUP(W96*12,CONFIG!$B$186:$J$213,9,1),VLOOKUP(W96*12,CONFIG!$B$186:$J$213,6,1)),1.45)</f>
        <v>1.45</v>
      </c>
      <c r="X97" s="96">
        <f>IFERROR(1+IF(AND(CONFIG!$C$15="Oui",X$2&lt;=CONFIG!$C$16),VLOOKUP(X96*12,CONFIG!$B$186:$J$213,9,1),VLOOKUP(X96*12,CONFIG!$B$186:$J$213,6,1)),1.45)</f>
        <v>1.45</v>
      </c>
      <c r="Y97" s="96">
        <f>IFERROR(1+IF(AND(CONFIG!$C$15="Oui",Y$2&lt;=CONFIG!$C$16),VLOOKUP(Y96*12,CONFIG!$B$186:$J$213,9,1),VLOOKUP(Y96*12,CONFIG!$B$186:$J$213,6,1)),1.45)</f>
        <v>1.45</v>
      </c>
      <c r="Z97" s="96">
        <f>IFERROR(1+IF(AND(CONFIG!$C$15="Oui",Z$2&lt;=CONFIG!$C$16),VLOOKUP(Z96*12,CONFIG!$B$186:$J$213,9,1),VLOOKUP(Z96*12,CONFIG!$B$186:$J$213,6,1)),1.45)</f>
        <v>1.45</v>
      </c>
      <c r="AA97" s="96">
        <f>IFERROR(1+IF(AND(CONFIG!$C$15="Oui",AA$2&lt;=CONFIG!$C$16),VLOOKUP(AA96*12,CONFIG!$B$186:$J$213,9,1),VLOOKUP(AA96*12,CONFIG!$B$186:$J$213,6,1)),1.45)</f>
        <v>1.45</v>
      </c>
      <c r="AB97" s="96">
        <f>IFERROR(1+IF(AND(CONFIG!$C$15="Oui",AB$2&lt;=CONFIG!$C$16),VLOOKUP(AB96*12,CONFIG!$B$186:$J$213,9,1),VLOOKUP(AB96*12,CONFIG!$B$186:$J$213,6,1)),1.45)</f>
        <v>1.45</v>
      </c>
      <c r="AC97" s="96">
        <f>IFERROR(1+IF(AND(CONFIG!$C$15="Oui",AC$2&lt;=CONFIG!$C$16),VLOOKUP(AC96*12,CONFIG!$B$186:$J$213,9,1),VLOOKUP(AC96*12,CONFIG!$B$186:$J$213,6,1)),1.45)</f>
        <v>1.45</v>
      </c>
      <c r="AD97" s="96">
        <f>IFERROR(1+IF(AND(CONFIG!$C$15="Oui",AD$2&lt;=CONFIG!$C$16),VLOOKUP(AD96*12,CONFIG!$B$186:$J$213,9,1),VLOOKUP(AD96*12,CONFIG!$B$186:$J$213,6,1)),1.45)</f>
        <v>1.45</v>
      </c>
      <c r="AE97" s="96">
        <f>IFERROR(1+IF(AND(CONFIG!$C$15="Oui",AE$2&lt;=CONFIG!$C$16),VLOOKUP(AE96*12,CONFIG!$B$186:$J$213,9,1),VLOOKUP(AE96*12,CONFIG!$B$186:$J$213,6,1)),1.45)</f>
        <v>1.45</v>
      </c>
      <c r="AF97" s="96">
        <f>IFERROR(1+IF(AND(CONFIG!$C$15="Oui",AF$2&lt;=CONFIG!$C$16),VLOOKUP(AF96*12,CONFIG!$B$186:$J$213,9,1),VLOOKUP(AF96*12,CONFIG!$B$186:$J$213,6,1)),1.45)</f>
        <v>1.45</v>
      </c>
      <c r="AG97" s="96">
        <f>IFERROR(1+IF(AND(CONFIG!$C$15="Oui",AG$2&lt;=CONFIG!$C$16),VLOOKUP(AG96*12,CONFIG!$B$186:$J$213,9,1),VLOOKUP(AG96*12,CONFIG!$B$186:$J$213,6,1)),1.45)</f>
        <v>1.45</v>
      </c>
      <c r="AH97" s="96">
        <f>IFERROR(1+IF(AND(CONFIG!$C$15="Oui",AH$2&lt;=CONFIG!$C$16),VLOOKUP(AH96*12,CONFIG!$B$186:$J$213,9,1),VLOOKUP(AH96*12,CONFIG!$B$186:$J$213,6,1)),1.45)</f>
        <v>1.45</v>
      </c>
      <c r="AI97" s="96">
        <f>IFERROR(1+IF(AND(CONFIG!$C$15="Oui",AI$2&lt;=CONFIG!$C$16),VLOOKUP(AI96*12,CONFIG!$B$186:$J$213,9,1),VLOOKUP(AI96*12,CONFIG!$B$186:$J$213,6,1)),1.45)</f>
        <v>1.45</v>
      </c>
      <c r="AJ97" s="96">
        <f>IFERROR(1+IF(AND(CONFIG!$C$15="Oui",AJ$2&lt;=CONFIG!$C$16),VLOOKUP(AJ96*12,CONFIG!$B$186:$J$213,9,1),VLOOKUP(AJ96*12,CONFIG!$B$186:$J$213,6,1)),1.45)</f>
        <v>1.45</v>
      </c>
      <c r="AK97" s="96">
        <f>IFERROR(1+IF(AND(CONFIG!$C$15="Oui",AK$2&lt;=CONFIG!$C$16),VLOOKUP(AK96*12,CONFIG!$B$186:$J$213,9,1),VLOOKUP(AK96*12,CONFIG!$B$186:$J$213,6,1)),1.45)</f>
        <v>1.45</v>
      </c>
      <c r="AL97" s="96">
        <f>IFERROR(1+IF(AND(CONFIG!$C$15="Oui",AL$2&lt;=CONFIG!$C$16),VLOOKUP(AL96*12,CONFIG!$B$186:$J$213,9,1),VLOOKUP(AL96*12,CONFIG!$B$186:$J$213,6,1)),1.45)</f>
        <v>1.45</v>
      </c>
      <c r="AM97" s="96">
        <f>IFERROR(1+IF(AND(CONFIG!$C$15="Oui",AM$2&lt;=CONFIG!$C$16),VLOOKUP(AM96*12,CONFIG!$B$186:$J$213,9,1),VLOOKUP(AM96*12,CONFIG!$B$186:$J$213,6,1)),1.45)</f>
        <v>1.45</v>
      </c>
      <c r="AN97" s="96">
        <f>IFERROR(1+IF(AND(CONFIG!$C$15="Oui",AN$2&lt;=CONFIG!$C$16),VLOOKUP(AN96*12,CONFIG!$B$186:$J$213,9,1),VLOOKUP(AN96*12,CONFIG!$B$186:$J$213,6,1)),1.45)</f>
        <v>1.45</v>
      </c>
      <c r="AO97" s="96">
        <f>IFERROR(1+IF(AND(CONFIG!$C$15="Oui",AO$2&lt;=CONFIG!$C$16),VLOOKUP(AO96*12,CONFIG!$B$186:$J$213,9,1),VLOOKUP(AO96*12,CONFIG!$B$186:$J$213,6,1)),1.45)</f>
        <v>1.45</v>
      </c>
      <c r="AP97" s="96">
        <f>IFERROR(1+IF(AND(CONFIG!$C$15="Oui",AP$2&lt;=CONFIG!$C$16),VLOOKUP(AP96*12,CONFIG!$B$186:$J$213,9,1),VLOOKUP(AP96*12,CONFIG!$B$186:$J$213,6,1)),1.45)</f>
        <v>1.45</v>
      </c>
      <c r="AQ97" s="96">
        <f>IFERROR(1+IF(AND(CONFIG!$C$15="Oui",AQ$2&lt;=CONFIG!$C$16),VLOOKUP(AQ96*12,CONFIG!$B$186:$J$213,9,1),VLOOKUP(AQ96*12,CONFIG!$B$186:$J$213,6,1)),1.45)</f>
        <v>1.45</v>
      </c>
      <c r="AR97" s="96">
        <f>IFERROR(1+IF(AND(CONFIG!$C$15="Oui",AR$2&lt;=CONFIG!$C$16),VLOOKUP(AR96*12,CONFIG!$B$186:$J$213,9,1),VLOOKUP(AR96*12,CONFIG!$B$186:$J$213,6,1)),1.45)</f>
        <v>1.45</v>
      </c>
      <c r="AS97" s="96">
        <f>IFERROR(1+IF(AND(CONFIG!$C$15="Oui",AS$2&lt;=CONFIG!$C$16),VLOOKUP(AS96*12,CONFIG!$B$186:$J$213,9,1),VLOOKUP(AS96*12,CONFIG!$B$186:$J$213,6,1)),1.45)</f>
        <v>1.45</v>
      </c>
      <c r="AT97" s="96">
        <f>IFERROR(1+IF(AND(CONFIG!$C$15="Oui",AT$2&lt;=CONFIG!$C$16),VLOOKUP(AT96*12,CONFIG!$B$186:$J$213,9,1),VLOOKUP(AT96*12,CONFIG!$B$186:$J$213,6,1)),1.45)</f>
        <v>1.45</v>
      </c>
      <c r="AU97" s="96">
        <f>IFERROR(1+IF(AND(CONFIG!$C$15="Oui",AU$2&lt;=CONFIG!$C$16),VLOOKUP(AU96*12,CONFIG!$B$186:$J$213,9,1),VLOOKUP(AU96*12,CONFIG!$B$186:$J$213,6,1)),1.45)</f>
        <v>1.45</v>
      </c>
      <c r="AV97" s="96">
        <f>IFERROR(1+IF(AND(CONFIG!$C$15="Oui",AV$2&lt;=CONFIG!$C$16),VLOOKUP(AV96*12,CONFIG!$B$186:$J$213,9,1),VLOOKUP(AV96*12,CONFIG!$B$186:$J$213,6,1)),1.45)</f>
        <v>1.45</v>
      </c>
      <c r="AW97" s="96">
        <f>IFERROR(1+IF(AND(CONFIG!$C$15="Oui",AW$2&lt;=CONFIG!$C$16),VLOOKUP(AW96*12,CONFIG!$B$186:$J$213,9,1),VLOOKUP(AW96*12,CONFIG!$B$186:$J$213,6,1)),1.45)</f>
        <v>1.45</v>
      </c>
      <c r="AX97" s="96">
        <f>IFERROR(1+IF(AND(CONFIG!$C$15="Oui",AX$2&lt;=CONFIG!$C$16),VLOOKUP(AX96*12,CONFIG!$B$186:$J$213,9,1),VLOOKUP(AX96*12,CONFIG!$B$186:$J$213,6,1)),1.45)</f>
        <v>1.45</v>
      </c>
      <c r="AY97" s="96">
        <f>IFERROR(1+IF(AND(CONFIG!$C$15="Oui",AY$2&lt;=CONFIG!$C$16),VLOOKUP(AY96*12,CONFIG!$B$186:$J$213,9,1),VLOOKUP(AY96*12,CONFIG!$B$186:$J$213,6,1)),1.45)</f>
        <v>1.45</v>
      </c>
      <c r="AZ97" s="96">
        <f>IFERROR(1+IF(AND(CONFIG!$C$15="Oui",AZ$2&lt;=CONFIG!$C$16),VLOOKUP(AZ96*12,CONFIG!$B$186:$J$213,9,1),VLOOKUP(AZ96*12,CONFIG!$B$186:$J$213,6,1)),1.45)</f>
        <v>1.45</v>
      </c>
      <c r="BA97" s="96">
        <f>IFERROR(1+IF(AND(CONFIG!$C$15="Oui",BA$2&lt;=CONFIG!$C$16),VLOOKUP(BA96*12,CONFIG!$B$186:$J$213,9,1),VLOOKUP(BA96*12,CONFIG!$B$186:$J$213,6,1)),1.45)</f>
        <v>1.45</v>
      </c>
      <c r="BB97" s="96">
        <f>IFERROR(1+IF(AND(CONFIG!$C$15="Oui",BB$2&lt;=CONFIG!$C$16),VLOOKUP(BB96*12,CONFIG!$B$186:$J$213,9,1),VLOOKUP(BB96*12,CONFIG!$B$186:$J$213,6,1)),1.45)</f>
        <v>1.45</v>
      </c>
      <c r="BC97" s="96">
        <f>IFERROR(1+IF(AND(CONFIG!$C$15="Oui",BC$2&lt;=CONFIG!$C$16),VLOOKUP(BC96*12,CONFIG!$B$186:$J$213,9,1),VLOOKUP(BC96*12,CONFIG!$B$186:$J$213,6,1)),1.45)</f>
        <v>1.45</v>
      </c>
      <c r="BD97" s="96">
        <f>IFERROR(1+IF(AND(CONFIG!$C$15="Oui",BD$2&lt;=CONFIG!$C$16),VLOOKUP(BD96*12,CONFIG!$B$186:$J$213,9,1),VLOOKUP(BD96*12,CONFIG!$B$186:$J$213,6,1)),1.45)</f>
        <v>1.45</v>
      </c>
      <c r="BE97" s="96">
        <f>IFERROR(1+IF(AND(CONFIG!$C$15="Oui",BE$2&lt;=CONFIG!$C$16),VLOOKUP(BE96*12,CONFIG!$B$186:$J$213,9,1),VLOOKUP(BE96*12,CONFIG!$B$186:$J$213,6,1)),1.45)</f>
        <v>1.45</v>
      </c>
      <c r="BF97" s="96">
        <f>IFERROR(1+IF(AND(CONFIG!$C$15="Oui",BF$2&lt;=CONFIG!$C$16),VLOOKUP(BF96*12,CONFIG!$B$186:$J$213,9,1),VLOOKUP(BF96*12,CONFIG!$B$186:$J$213,6,1)),1.45)</f>
        <v>1.45</v>
      </c>
      <c r="BG97" s="96">
        <f>IFERROR(1+IF(AND(CONFIG!$C$15="Oui",BG$2&lt;=CONFIG!$C$16),VLOOKUP(BG96*12,CONFIG!$B$186:$J$213,9,1),VLOOKUP(BG96*12,CONFIG!$B$186:$J$213,6,1)),1.45)</f>
        <v>1.45</v>
      </c>
      <c r="BH97" s="96">
        <f>IFERROR(1+IF(AND(CONFIG!$C$15="Oui",BH$2&lt;=CONFIG!$C$16),VLOOKUP(BH96*12,CONFIG!$B$186:$J$213,9,1),VLOOKUP(BH96*12,CONFIG!$B$186:$J$213,6,1)),1.45)</f>
        <v>1.45</v>
      </c>
      <c r="BI97" s="96">
        <f>IFERROR(1+IF(AND(CONFIG!$C$15="Oui",BI$2&lt;=CONFIG!$C$16),VLOOKUP(BI96*12,CONFIG!$B$186:$J$213,9,1),VLOOKUP(BI96*12,CONFIG!$B$186:$J$213,6,1)),1.45)</f>
        <v>1.45</v>
      </c>
      <c r="BJ97" s="96">
        <f>IFERROR(1+IF(AND(CONFIG!$C$15="Oui",BJ$2&lt;=CONFIG!$C$16),VLOOKUP(BJ96*12,CONFIG!$B$186:$J$213,9,1),VLOOKUP(BJ96*12,CONFIG!$B$186:$J$213,6,1)),1.45)</f>
        <v>1.45</v>
      </c>
      <c r="BK97" s="96">
        <f>IFERROR(1+IF(AND(CONFIG!$C$15="Oui",BK$2&lt;=CONFIG!$C$16),VLOOKUP(BK96*12,CONFIG!$B$186:$J$213,9,1),VLOOKUP(BK96*12,CONFIG!$B$186:$J$213,6,1)),1.45)</f>
        <v>1.45</v>
      </c>
      <c r="BL97" s="96">
        <f>IFERROR(1+IF(AND(CONFIG!$C$15="Oui",BL$2&lt;=CONFIG!$C$16),VLOOKUP(BL96*12,CONFIG!$B$186:$J$213,9,1),VLOOKUP(BL96*12,CONFIG!$B$186:$J$213,6,1)),1.45)</f>
        <v>1.45</v>
      </c>
      <c r="BM97" s="96">
        <f>IFERROR(1+IF(AND(CONFIG!$C$15="Oui",BM$2&lt;=CONFIG!$C$16),VLOOKUP(BM96*12,CONFIG!$B$186:$J$213,9,1),VLOOKUP(BM96*12,CONFIG!$B$186:$J$213,6,1)),1.45)</f>
        <v>1.45</v>
      </c>
      <c r="BN97" s="96">
        <f>IFERROR(1+IF(AND(CONFIG!$C$15="Oui",BN$2&lt;=CONFIG!$C$16),VLOOKUP(BN96*12,CONFIG!$B$186:$J$213,9,1),VLOOKUP(BN96*12,CONFIG!$B$186:$J$213,6,1)),1.45)</f>
        <v>1.45</v>
      </c>
      <c r="BO97" s="96">
        <f>IFERROR(1+IF(AND(CONFIG!$C$15="Oui",BO$2&lt;=CONFIG!$C$16),VLOOKUP(BO96*12,CONFIG!$B$186:$J$213,9,1),VLOOKUP(BO96*12,CONFIG!$B$186:$J$213,6,1)),1.45)</f>
        <v>1.45</v>
      </c>
      <c r="BP97" s="96">
        <f>IFERROR(1+IF(AND(CONFIG!$C$15="Oui",BP$2&lt;=CONFIG!$C$16),VLOOKUP(BP96*12,CONFIG!$B$186:$J$213,9,1),VLOOKUP(BP96*12,CONFIG!$B$186:$J$213,6,1)),1.45)</f>
        <v>1.45</v>
      </c>
      <c r="BQ97" s="96">
        <f>IFERROR(1+IF(AND(CONFIG!$C$15="Oui",BQ$2&lt;=CONFIG!$C$16),VLOOKUP(BQ96*12,CONFIG!$B$186:$J$213,9,1),VLOOKUP(BQ96*12,CONFIG!$B$186:$J$213,6,1)),1.45)</f>
        <v>1.45</v>
      </c>
      <c r="BR97" s="96">
        <f>IFERROR(1+IF(AND(CONFIG!$C$15="Oui",BR$2&lt;=CONFIG!$C$16),VLOOKUP(BR96*12,CONFIG!$B$186:$J$213,9,1),VLOOKUP(BR96*12,CONFIG!$B$186:$J$213,6,1)),1.45)</f>
        <v>1.45</v>
      </c>
      <c r="BS97" s="96">
        <f>IFERROR(1+IF(AND(CONFIG!$C$15="Oui",BS$2&lt;=CONFIG!$C$16),VLOOKUP(BS96*12,CONFIG!$B$186:$J$213,9,1),VLOOKUP(BS96*12,CONFIG!$B$186:$J$213,6,1)),1.45)</f>
        <v>1.45</v>
      </c>
      <c r="BT97" s="96">
        <f>IFERROR(1+IF(AND(CONFIG!$C$15="Oui",BT$2&lt;=CONFIG!$C$16),VLOOKUP(BT96*12,CONFIG!$B$186:$J$213,9,1),VLOOKUP(BT96*12,CONFIG!$B$186:$J$213,6,1)),1.45)</f>
        <v>1.45</v>
      </c>
      <c r="BU97" s="96">
        <f>IFERROR(1+IF(AND(CONFIG!$C$15="Oui",BU$2&lt;=CONFIG!$C$16),VLOOKUP(BU96*12,CONFIG!$B$186:$J$213,9,1),VLOOKUP(BU96*12,CONFIG!$B$186:$J$213,6,1)),1.45)</f>
        <v>1.45</v>
      </c>
      <c r="BV97" s="96">
        <f>IFERROR(1+IF(AND(CONFIG!$C$15="Oui",BV$2&lt;=CONFIG!$C$16),VLOOKUP(BV96*12,CONFIG!$B$186:$J$213,9,1),VLOOKUP(BV96*12,CONFIG!$B$186:$J$213,6,1)),1.45)</f>
        <v>1.45</v>
      </c>
      <c r="BW97" s="96">
        <f>IFERROR(1+IF(AND(CONFIG!$C$15="Oui",BW$2&lt;=CONFIG!$C$16),VLOOKUP(BW96*12,CONFIG!$B$186:$J$213,9,1),VLOOKUP(BW96*12,CONFIG!$B$186:$J$213,6,1)),1.45)</f>
        <v>1.45</v>
      </c>
      <c r="BX97" s="96">
        <f>IFERROR(1+IF(AND(CONFIG!$C$15="Oui",BX$2&lt;=CONFIG!$C$16),VLOOKUP(BX96*12,CONFIG!$B$186:$J$213,9,1),VLOOKUP(BX96*12,CONFIG!$B$186:$J$213,6,1)),1.45)</f>
        <v>1.45</v>
      </c>
    </row>
    <row r="98" hidden="1" outlineLevel="1" collapsed="1">
      <c r="A98" s="172" t="s">
        <v>359</v>
      </c>
      <c r="B98" s="23"/>
      <c r="C98" s="10"/>
      <c r="D98" s="10">
        <f>SUM(Q98:AB98)</f>
        <v>0</v>
      </c>
      <c r="E98" s="10">
        <f>SUM(AC98:AN98)</f>
        <v>0</v>
      </c>
      <c r="F98" s="10">
        <f>SUM(AO98:AZ98)</f>
        <v>0</v>
      </c>
      <c r="G98" s="10">
        <f>SUM(BA98:BL98)</f>
        <v>0</v>
      </c>
      <c r="H98" s="10">
        <f>SUM(BM98:BX98)</f>
        <v>0</v>
      </c>
      <c r="I98" s="79"/>
      <c r="J98" s="33" t="str">
        <f t="shared" si="13"/>
        <v>-</v>
      </c>
      <c r="K98" s="33" t="str">
        <f t="shared" ref="K98:O98" si="180">IFERROR(D98/C98-1,"-")</f>
        <v>-</v>
      </c>
      <c r="L98" s="33" t="str">
        <f t="shared" si="180"/>
        <v>-</v>
      </c>
      <c r="M98" s="33" t="str">
        <f t="shared" si="180"/>
        <v>-</v>
      </c>
      <c r="N98" s="33" t="str">
        <f t="shared" si="180"/>
        <v>-</v>
      </c>
      <c r="O98" s="33" t="str">
        <f t="shared" si="180"/>
        <v>-</v>
      </c>
      <c r="P98" s="79"/>
      <c r="Q98" s="120">
        <f t="shared" ref="Q98:BX98" si="181">Q99*Q100*Q101</f>
        <v>0</v>
      </c>
      <c r="R98" s="120">
        <f t="shared" si="181"/>
        <v>0</v>
      </c>
      <c r="S98" s="120">
        <f t="shared" si="181"/>
        <v>0</v>
      </c>
      <c r="T98" s="120">
        <f t="shared" si="181"/>
        <v>0</v>
      </c>
      <c r="U98" s="120">
        <f t="shared" si="181"/>
        <v>0</v>
      </c>
      <c r="V98" s="120">
        <f t="shared" si="181"/>
        <v>0</v>
      </c>
      <c r="W98" s="120">
        <f t="shared" si="181"/>
        <v>0</v>
      </c>
      <c r="X98" s="120">
        <f t="shared" si="181"/>
        <v>0</v>
      </c>
      <c r="Y98" s="120">
        <f t="shared" si="181"/>
        <v>0</v>
      </c>
      <c r="Z98" s="120">
        <f t="shared" si="181"/>
        <v>0</v>
      </c>
      <c r="AA98" s="120">
        <f t="shared" si="181"/>
        <v>0</v>
      </c>
      <c r="AB98" s="120">
        <f t="shared" si="181"/>
        <v>0</v>
      </c>
      <c r="AC98" s="120">
        <f t="shared" si="181"/>
        <v>0</v>
      </c>
      <c r="AD98" s="120">
        <f t="shared" si="181"/>
        <v>0</v>
      </c>
      <c r="AE98" s="120">
        <f t="shared" si="181"/>
        <v>0</v>
      </c>
      <c r="AF98" s="120">
        <f t="shared" si="181"/>
        <v>0</v>
      </c>
      <c r="AG98" s="120">
        <f t="shared" si="181"/>
        <v>0</v>
      </c>
      <c r="AH98" s="120">
        <f t="shared" si="181"/>
        <v>0</v>
      </c>
      <c r="AI98" s="120">
        <f t="shared" si="181"/>
        <v>0</v>
      </c>
      <c r="AJ98" s="120">
        <f t="shared" si="181"/>
        <v>0</v>
      </c>
      <c r="AK98" s="120">
        <f t="shared" si="181"/>
        <v>0</v>
      </c>
      <c r="AL98" s="120">
        <f t="shared" si="181"/>
        <v>0</v>
      </c>
      <c r="AM98" s="120">
        <f t="shared" si="181"/>
        <v>0</v>
      </c>
      <c r="AN98" s="120">
        <f t="shared" si="181"/>
        <v>0</v>
      </c>
      <c r="AO98" s="120">
        <f t="shared" si="181"/>
        <v>0</v>
      </c>
      <c r="AP98" s="120">
        <f t="shared" si="181"/>
        <v>0</v>
      </c>
      <c r="AQ98" s="120">
        <f t="shared" si="181"/>
        <v>0</v>
      </c>
      <c r="AR98" s="120">
        <f t="shared" si="181"/>
        <v>0</v>
      </c>
      <c r="AS98" s="120">
        <f t="shared" si="181"/>
        <v>0</v>
      </c>
      <c r="AT98" s="120">
        <f t="shared" si="181"/>
        <v>0</v>
      </c>
      <c r="AU98" s="120">
        <f t="shared" si="181"/>
        <v>0</v>
      </c>
      <c r="AV98" s="120">
        <f t="shared" si="181"/>
        <v>0</v>
      </c>
      <c r="AW98" s="120">
        <f t="shared" si="181"/>
        <v>0</v>
      </c>
      <c r="AX98" s="120">
        <f t="shared" si="181"/>
        <v>0</v>
      </c>
      <c r="AY98" s="120">
        <f t="shared" si="181"/>
        <v>0</v>
      </c>
      <c r="AZ98" s="120">
        <f t="shared" si="181"/>
        <v>0</v>
      </c>
      <c r="BA98" s="120">
        <f t="shared" si="181"/>
        <v>0</v>
      </c>
      <c r="BB98" s="120">
        <f t="shared" si="181"/>
        <v>0</v>
      </c>
      <c r="BC98" s="120">
        <f t="shared" si="181"/>
        <v>0</v>
      </c>
      <c r="BD98" s="120">
        <f t="shared" si="181"/>
        <v>0</v>
      </c>
      <c r="BE98" s="120">
        <f t="shared" si="181"/>
        <v>0</v>
      </c>
      <c r="BF98" s="120">
        <f t="shared" si="181"/>
        <v>0</v>
      </c>
      <c r="BG98" s="120">
        <f t="shared" si="181"/>
        <v>0</v>
      </c>
      <c r="BH98" s="120">
        <f t="shared" si="181"/>
        <v>0</v>
      </c>
      <c r="BI98" s="120">
        <f t="shared" si="181"/>
        <v>0</v>
      </c>
      <c r="BJ98" s="120">
        <f t="shared" si="181"/>
        <v>0</v>
      </c>
      <c r="BK98" s="120">
        <f t="shared" si="181"/>
        <v>0</v>
      </c>
      <c r="BL98" s="120">
        <f t="shared" si="181"/>
        <v>0</v>
      </c>
      <c r="BM98" s="120">
        <f t="shared" si="181"/>
        <v>0</v>
      </c>
      <c r="BN98" s="120">
        <f t="shared" si="181"/>
        <v>0</v>
      </c>
      <c r="BO98" s="120">
        <f t="shared" si="181"/>
        <v>0</v>
      </c>
      <c r="BP98" s="120">
        <f t="shared" si="181"/>
        <v>0</v>
      </c>
      <c r="BQ98" s="120">
        <f t="shared" si="181"/>
        <v>0</v>
      </c>
      <c r="BR98" s="120">
        <f t="shared" si="181"/>
        <v>0</v>
      </c>
      <c r="BS98" s="120">
        <f t="shared" si="181"/>
        <v>0</v>
      </c>
      <c r="BT98" s="120">
        <f t="shared" si="181"/>
        <v>0</v>
      </c>
      <c r="BU98" s="120">
        <f t="shared" si="181"/>
        <v>0</v>
      </c>
      <c r="BV98" s="120">
        <f t="shared" si="181"/>
        <v>0</v>
      </c>
      <c r="BW98" s="120">
        <f t="shared" si="181"/>
        <v>0</v>
      </c>
      <c r="BX98" s="120">
        <f t="shared" si="181"/>
        <v>0</v>
      </c>
    </row>
    <row r="99" hidden="1" outlineLevel="2">
      <c r="A99" s="101" t="str">
        <f>CONFIG!$D$76</f>
        <v>Nombre de salariés</v>
      </c>
      <c r="B99" s="23"/>
      <c r="C99" s="137"/>
      <c r="D99" s="137">
        <f>IFERROR(AVERAGEIFS(Q99:AB99,Q100:AB100,"&gt;0"),0)</f>
        <v>0</v>
      </c>
      <c r="E99" s="137">
        <f>IFERROR(AVERAGEIFS(AC99:AN99,AC100:AN100,"&gt;0"),0)</f>
        <v>0</v>
      </c>
      <c r="F99" s="137">
        <f>IFERROR(AVERAGEIFS(AO99:AZ99,AO100:AZ100,"&gt;0"),0)</f>
        <v>0</v>
      </c>
      <c r="G99" s="137">
        <f>IFERROR(AVERAGEIFS(BA99:BL99,BA100:BL100,"&gt;0"),0)</f>
        <v>0</v>
      </c>
      <c r="H99" s="137">
        <f>IFERROR(AVERAGEIFS(BM99:BX99,BM100:BX100,"&gt;0"),0)</f>
        <v>0</v>
      </c>
      <c r="I99" s="79"/>
      <c r="J99" s="33" t="str">
        <f t="shared" si="13"/>
        <v>-</v>
      </c>
      <c r="K99" s="33" t="str">
        <f t="shared" ref="K99:O99" si="182">IFERROR(D99/C99-1,"-")</f>
        <v>-</v>
      </c>
      <c r="L99" s="33" t="str">
        <f t="shared" si="182"/>
        <v>-</v>
      </c>
      <c r="M99" s="33" t="str">
        <f t="shared" si="182"/>
        <v>-</v>
      </c>
      <c r="N99" s="33" t="str">
        <f t="shared" si="182"/>
        <v>-</v>
      </c>
      <c r="O99" s="33" t="str">
        <f t="shared" si="182"/>
        <v>-</v>
      </c>
      <c r="P99" s="79"/>
      <c r="Q99" s="138">
        <v>0.0</v>
      </c>
      <c r="R99" s="138">
        <v>0.0</v>
      </c>
      <c r="S99" s="138">
        <v>0.0</v>
      </c>
      <c r="T99" s="138">
        <v>0.0</v>
      </c>
      <c r="U99" s="138">
        <v>0.0</v>
      </c>
      <c r="V99" s="138">
        <v>0.0</v>
      </c>
      <c r="W99" s="138">
        <v>0.0</v>
      </c>
      <c r="X99" s="138">
        <v>0.0</v>
      </c>
      <c r="Y99" s="138">
        <v>0.0</v>
      </c>
      <c r="Z99" s="138">
        <v>0.0</v>
      </c>
      <c r="AA99" s="138">
        <v>0.0</v>
      </c>
      <c r="AB99" s="138">
        <v>0.0</v>
      </c>
      <c r="AC99" s="138">
        <v>0.0</v>
      </c>
      <c r="AD99" s="138">
        <v>0.0</v>
      </c>
      <c r="AE99" s="138">
        <v>0.0</v>
      </c>
      <c r="AF99" s="138">
        <v>0.0</v>
      </c>
      <c r="AG99" s="138">
        <v>0.0</v>
      </c>
      <c r="AH99" s="138">
        <v>0.0</v>
      </c>
      <c r="AI99" s="138">
        <v>0.0</v>
      </c>
      <c r="AJ99" s="138">
        <v>0.0</v>
      </c>
      <c r="AK99" s="138">
        <v>0.0</v>
      </c>
      <c r="AL99" s="138">
        <v>0.0</v>
      </c>
      <c r="AM99" s="138">
        <v>0.0</v>
      </c>
      <c r="AN99" s="138">
        <v>0.0</v>
      </c>
      <c r="AO99" s="138">
        <v>0.0</v>
      </c>
      <c r="AP99" s="138">
        <v>0.0</v>
      </c>
      <c r="AQ99" s="138">
        <v>0.0</v>
      </c>
      <c r="AR99" s="138">
        <v>0.0</v>
      </c>
      <c r="AS99" s="138">
        <v>0.0</v>
      </c>
      <c r="AT99" s="138">
        <v>0.0</v>
      </c>
      <c r="AU99" s="138">
        <v>0.0</v>
      </c>
      <c r="AV99" s="138">
        <v>0.0</v>
      </c>
      <c r="AW99" s="138">
        <v>0.0</v>
      </c>
      <c r="AX99" s="138">
        <v>0.0</v>
      </c>
      <c r="AY99" s="138">
        <v>0.0</v>
      </c>
      <c r="AZ99" s="138">
        <v>0.0</v>
      </c>
      <c r="BA99" s="138">
        <v>0.0</v>
      </c>
      <c r="BB99" s="138">
        <v>0.0</v>
      </c>
      <c r="BC99" s="138">
        <v>0.0</v>
      </c>
      <c r="BD99" s="138">
        <v>0.0</v>
      </c>
      <c r="BE99" s="138">
        <v>0.0</v>
      </c>
      <c r="BF99" s="138">
        <v>0.0</v>
      </c>
      <c r="BG99" s="138">
        <v>0.0</v>
      </c>
      <c r="BH99" s="138">
        <v>0.0</v>
      </c>
      <c r="BI99" s="138">
        <v>0.0</v>
      </c>
      <c r="BJ99" s="138">
        <v>0.0</v>
      </c>
      <c r="BK99" s="138">
        <v>0.0</v>
      </c>
      <c r="BL99" s="138">
        <v>0.0</v>
      </c>
      <c r="BM99" s="138">
        <v>0.0</v>
      </c>
      <c r="BN99" s="138">
        <v>0.0</v>
      </c>
      <c r="BO99" s="138">
        <v>0.0</v>
      </c>
      <c r="BP99" s="138">
        <v>0.0</v>
      </c>
      <c r="BQ99" s="138">
        <v>0.0</v>
      </c>
      <c r="BR99" s="138">
        <v>0.0</v>
      </c>
      <c r="BS99" s="138">
        <v>0.0</v>
      </c>
      <c r="BT99" s="138">
        <v>0.0</v>
      </c>
      <c r="BU99" s="138">
        <v>0.0</v>
      </c>
      <c r="BV99" s="138">
        <v>0.0</v>
      </c>
      <c r="BW99" s="138">
        <v>0.0</v>
      </c>
      <c r="BX99" s="138">
        <v>0.0</v>
      </c>
    </row>
    <row r="100" hidden="1" outlineLevel="2">
      <c r="A100" s="101" t="str">
        <f>CONFIG!$D$77</f>
        <v>Salaire Brut</v>
      </c>
      <c r="B100" s="23"/>
      <c r="C100" s="23"/>
      <c r="D100" s="10">
        <f>SUM(Q100:AB100)</f>
        <v>0</v>
      </c>
      <c r="E100" s="10">
        <f>SUM(AC100:AN100)</f>
        <v>0</v>
      </c>
      <c r="F100" s="10">
        <f>SUM(AO100:AZ100)</f>
        <v>0</v>
      </c>
      <c r="G100" s="10">
        <f>SUM(BA100:BL100)</f>
        <v>0</v>
      </c>
      <c r="H100" s="10">
        <f>SUM(BM100:BX100)</f>
        <v>0</v>
      </c>
      <c r="I100" s="79"/>
      <c r="J100" s="33" t="str">
        <f t="shared" si="13"/>
        <v>-</v>
      </c>
      <c r="K100" s="33" t="str">
        <f t="shared" ref="K100:O100" si="183">IFERROR(D100/C100-1,"-")</f>
        <v>-</v>
      </c>
      <c r="L100" s="33" t="str">
        <f t="shared" si="183"/>
        <v>-</v>
      </c>
      <c r="M100" s="33" t="str">
        <f t="shared" si="183"/>
        <v>-</v>
      </c>
      <c r="N100" s="33" t="str">
        <f t="shared" si="183"/>
        <v>-</v>
      </c>
      <c r="O100" s="33" t="str">
        <f t="shared" si="183"/>
        <v>-</v>
      </c>
      <c r="P100" s="79"/>
      <c r="Q100" s="138">
        <v>0.0</v>
      </c>
      <c r="R100" s="138">
        <v>0.0</v>
      </c>
      <c r="S100" s="138">
        <v>0.0</v>
      </c>
      <c r="T100" s="138">
        <v>0.0</v>
      </c>
      <c r="U100" s="138">
        <v>0.0</v>
      </c>
      <c r="V100" s="138">
        <v>0.0</v>
      </c>
      <c r="W100" s="138">
        <v>0.0</v>
      </c>
      <c r="X100" s="138">
        <v>0.0</v>
      </c>
      <c r="Y100" s="138">
        <v>0.0</v>
      </c>
      <c r="Z100" s="138">
        <v>0.0</v>
      </c>
      <c r="AA100" s="138">
        <v>0.0</v>
      </c>
      <c r="AB100" s="138">
        <v>0.0</v>
      </c>
      <c r="AC100" s="138">
        <v>0.0</v>
      </c>
      <c r="AD100" s="138">
        <v>0.0</v>
      </c>
      <c r="AE100" s="138">
        <v>0.0</v>
      </c>
      <c r="AF100" s="138">
        <v>0.0</v>
      </c>
      <c r="AG100" s="138">
        <v>0.0</v>
      </c>
      <c r="AH100" s="138">
        <v>0.0</v>
      </c>
      <c r="AI100" s="138">
        <v>0.0</v>
      </c>
      <c r="AJ100" s="138">
        <v>0.0</v>
      </c>
      <c r="AK100" s="138">
        <v>0.0</v>
      </c>
      <c r="AL100" s="138">
        <v>0.0</v>
      </c>
      <c r="AM100" s="138">
        <v>0.0</v>
      </c>
      <c r="AN100" s="138">
        <v>0.0</v>
      </c>
      <c r="AO100" s="138">
        <v>0.0</v>
      </c>
      <c r="AP100" s="138">
        <v>0.0</v>
      </c>
      <c r="AQ100" s="138">
        <v>0.0</v>
      </c>
      <c r="AR100" s="138">
        <v>0.0</v>
      </c>
      <c r="AS100" s="138">
        <v>0.0</v>
      </c>
      <c r="AT100" s="138">
        <v>0.0</v>
      </c>
      <c r="AU100" s="138">
        <v>0.0</v>
      </c>
      <c r="AV100" s="138">
        <v>0.0</v>
      </c>
      <c r="AW100" s="138">
        <v>0.0</v>
      </c>
      <c r="AX100" s="138">
        <v>0.0</v>
      </c>
      <c r="AY100" s="138">
        <v>0.0</v>
      </c>
      <c r="AZ100" s="138">
        <v>0.0</v>
      </c>
      <c r="BA100" s="138">
        <v>0.0</v>
      </c>
      <c r="BB100" s="138">
        <v>0.0</v>
      </c>
      <c r="BC100" s="138">
        <v>0.0</v>
      </c>
      <c r="BD100" s="138">
        <v>0.0</v>
      </c>
      <c r="BE100" s="138">
        <v>0.0</v>
      </c>
      <c r="BF100" s="138">
        <v>0.0</v>
      </c>
      <c r="BG100" s="138">
        <v>0.0</v>
      </c>
      <c r="BH100" s="138">
        <v>0.0</v>
      </c>
      <c r="BI100" s="138">
        <v>0.0</v>
      </c>
      <c r="BJ100" s="138">
        <v>0.0</v>
      </c>
      <c r="BK100" s="138">
        <v>0.0</v>
      </c>
      <c r="BL100" s="138">
        <v>0.0</v>
      </c>
      <c r="BM100" s="138">
        <v>0.0</v>
      </c>
      <c r="BN100" s="138">
        <v>0.0</v>
      </c>
      <c r="BO100" s="138">
        <v>0.0</v>
      </c>
      <c r="BP100" s="138">
        <v>0.0</v>
      </c>
      <c r="BQ100" s="138">
        <v>0.0</v>
      </c>
      <c r="BR100" s="138">
        <v>0.0</v>
      </c>
      <c r="BS100" s="138">
        <v>0.0</v>
      </c>
      <c r="BT100" s="138">
        <v>0.0</v>
      </c>
      <c r="BU100" s="138">
        <v>0.0</v>
      </c>
      <c r="BV100" s="138">
        <v>0.0</v>
      </c>
      <c r="BW100" s="138">
        <v>0.0</v>
      </c>
      <c r="BX100" s="138">
        <v>0.0</v>
      </c>
    </row>
    <row r="101" hidden="1" outlineLevel="2">
      <c r="A101" s="101" t="str">
        <f>CONFIG!$D$78</f>
        <v>Taux de charges sociales</v>
      </c>
      <c r="B101" s="23"/>
      <c r="C101" s="96"/>
      <c r="D101" s="110">
        <f>IFERROR(AVERAGEIFS(Q101:AB101,Q99:AB99,"&gt;0"),0)</f>
        <v>0</v>
      </c>
      <c r="E101" s="110">
        <f>IFERROR(AVERAGEIFS(AC101:AN101,AC99:AN99,"&gt;0"),0)</f>
        <v>0</v>
      </c>
      <c r="F101" s="110">
        <f>IFERROR(AVERAGEIFS(AO101:AZ101,AO99:AZ99,"&gt;0"),0)</f>
        <v>0</v>
      </c>
      <c r="G101" s="110">
        <f>IFERROR(AVERAGEIFS(BA101:BL101,BA99:BL99,"&gt;0"),0)</f>
        <v>0</v>
      </c>
      <c r="H101" s="110">
        <f>IFERROR(AVERAGEIFS(BM101:BX101,BM99:BX99,"&gt;0"),0)</f>
        <v>0</v>
      </c>
      <c r="I101" s="79"/>
      <c r="J101" s="33" t="str">
        <f t="shared" si="13"/>
        <v>-</v>
      </c>
      <c r="K101" s="33" t="str">
        <f t="shared" ref="K101:O101" si="184">IFERROR(D101/C101-1,"-")</f>
        <v>-</v>
      </c>
      <c r="L101" s="33" t="str">
        <f t="shared" si="184"/>
        <v>-</v>
      </c>
      <c r="M101" s="33" t="str">
        <f t="shared" si="184"/>
        <v>-</v>
      </c>
      <c r="N101" s="33" t="str">
        <f t="shared" si="184"/>
        <v>-</v>
      </c>
      <c r="O101" s="33" t="str">
        <f t="shared" si="184"/>
        <v>-</v>
      </c>
      <c r="P101" s="79"/>
      <c r="Q101" s="96">
        <f>IFERROR(1+IF(AND(CONFIG!$C$15="Oui",Q$2&lt;=CONFIG!$C$16),VLOOKUP(Q100*12,CONFIG!$B$186:$J$213,9,1),VLOOKUP(Q100*12,CONFIG!$B$186:$J$213,6,1)),1.45)</f>
        <v>1.45</v>
      </c>
      <c r="R101" s="96">
        <f>IFERROR(1+IF(AND(CONFIG!$C$15="Oui",R$2&lt;=CONFIG!$C$16),VLOOKUP(R100*12,CONFIG!$B$186:$J$213,9,1),VLOOKUP(R100*12,CONFIG!$B$186:$J$213,6,1)),1.45)</f>
        <v>1.45</v>
      </c>
      <c r="S101" s="96">
        <f>IFERROR(1+IF(AND(CONFIG!$C$15="Oui",S$2&lt;=CONFIG!$C$16),VLOOKUP(S100*12,CONFIG!$B$186:$J$213,9,1),VLOOKUP(S100*12,CONFIG!$B$186:$J$213,6,1)),1.45)</f>
        <v>1.45</v>
      </c>
      <c r="T101" s="96">
        <f>IFERROR(1+IF(AND(CONFIG!$C$15="Oui",T$2&lt;=CONFIG!$C$16),VLOOKUP(T100*12,CONFIG!$B$186:$J$213,9,1),VLOOKUP(T100*12,CONFIG!$B$186:$J$213,6,1)),1.45)</f>
        <v>1.45</v>
      </c>
      <c r="U101" s="96">
        <f>IFERROR(1+IF(AND(CONFIG!$C$15="Oui",U$2&lt;=CONFIG!$C$16),VLOOKUP(U100*12,CONFIG!$B$186:$J$213,9,1),VLOOKUP(U100*12,CONFIG!$B$186:$J$213,6,1)),1.45)</f>
        <v>1.45</v>
      </c>
      <c r="V101" s="96">
        <f>IFERROR(1+IF(AND(CONFIG!$C$15="Oui",V$2&lt;=CONFIG!$C$16),VLOOKUP(V100*12,CONFIG!$B$186:$J$213,9,1),VLOOKUP(V100*12,CONFIG!$B$186:$J$213,6,1)),1.45)</f>
        <v>1.45</v>
      </c>
      <c r="W101" s="96">
        <f>IFERROR(1+IF(AND(CONFIG!$C$15="Oui",W$2&lt;=CONFIG!$C$16),VLOOKUP(W100*12,CONFIG!$B$186:$J$213,9,1),VLOOKUP(W100*12,CONFIG!$B$186:$J$213,6,1)),1.45)</f>
        <v>1.45</v>
      </c>
      <c r="X101" s="96">
        <f>IFERROR(1+IF(AND(CONFIG!$C$15="Oui",X$2&lt;=CONFIG!$C$16),VLOOKUP(X100*12,CONFIG!$B$186:$J$213,9,1),VLOOKUP(X100*12,CONFIG!$B$186:$J$213,6,1)),1.45)</f>
        <v>1.45</v>
      </c>
      <c r="Y101" s="96">
        <f>IFERROR(1+IF(AND(CONFIG!$C$15="Oui",Y$2&lt;=CONFIG!$C$16),VLOOKUP(Y100*12,CONFIG!$B$186:$J$213,9,1),VLOOKUP(Y100*12,CONFIG!$B$186:$J$213,6,1)),1.45)</f>
        <v>1.45</v>
      </c>
      <c r="Z101" s="96">
        <f>IFERROR(1+IF(AND(CONFIG!$C$15="Oui",Z$2&lt;=CONFIG!$C$16),VLOOKUP(Z100*12,CONFIG!$B$186:$J$213,9,1),VLOOKUP(Z100*12,CONFIG!$B$186:$J$213,6,1)),1.45)</f>
        <v>1.45</v>
      </c>
      <c r="AA101" s="96">
        <f>IFERROR(1+IF(AND(CONFIG!$C$15="Oui",AA$2&lt;=CONFIG!$C$16),VLOOKUP(AA100*12,CONFIG!$B$186:$J$213,9,1),VLOOKUP(AA100*12,CONFIG!$B$186:$J$213,6,1)),1.45)</f>
        <v>1.45</v>
      </c>
      <c r="AB101" s="96">
        <f>IFERROR(1+IF(AND(CONFIG!$C$15="Oui",AB$2&lt;=CONFIG!$C$16),VLOOKUP(AB100*12,CONFIG!$B$186:$J$213,9,1),VLOOKUP(AB100*12,CONFIG!$B$186:$J$213,6,1)),1.45)</f>
        <v>1.45</v>
      </c>
      <c r="AC101" s="96">
        <f>IFERROR(1+IF(AND(CONFIG!$C$15="Oui",AC$2&lt;=CONFIG!$C$16),VLOOKUP(AC100*12,CONFIG!$B$186:$J$213,9,1),VLOOKUP(AC100*12,CONFIG!$B$186:$J$213,6,1)),1.45)</f>
        <v>1.45</v>
      </c>
      <c r="AD101" s="96">
        <f>IFERROR(1+IF(AND(CONFIG!$C$15="Oui",AD$2&lt;=CONFIG!$C$16),VLOOKUP(AD100*12,CONFIG!$B$186:$J$213,9,1),VLOOKUP(AD100*12,CONFIG!$B$186:$J$213,6,1)),1.45)</f>
        <v>1.45</v>
      </c>
      <c r="AE101" s="96">
        <f>IFERROR(1+IF(AND(CONFIG!$C$15="Oui",AE$2&lt;=CONFIG!$C$16),VLOOKUP(AE100*12,CONFIG!$B$186:$J$213,9,1),VLOOKUP(AE100*12,CONFIG!$B$186:$J$213,6,1)),1.45)</f>
        <v>1.45</v>
      </c>
      <c r="AF101" s="96">
        <f>IFERROR(1+IF(AND(CONFIG!$C$15="Oui",AF$2&lt;=CONFIG!$C$16),VLOOKUP(AF100*12,CONFIG!$B$186:$J$213,9,1),VLOOKUP(AF100*12,CONFIG!$B$186:$J$213,6,1)),1.45)</f>
        <v>1.45</v>
      </c>
      <c r="AG101" s="96">
        <f>IFERROR(1+IF(AND(CONFIG!$C$15="Oui",AG$2&lt;=CONFIG!$C$16),VLOOKUP(AG100*12,CONFIG!$B$186:$J$213,9,1),VLOOKUP(AG100*12,CONFIG!$B$186:$J$213,6,1)),1.45)</f>
        <v>1.45</v>
      </c>
      <c r="AH101" s="96">
        <f>IFERROR(1+IF(AND(CONFIG!$C$15="Oui",AH$2&lt;=CONFIG!$C$16),VLOOKUP(AH100*12,CONFIG!$B$186:$J$213,9,1),VLOOKUP(AH100*12,CONFIG!$B$186:$J$213,6,1)),1.45)</f>
        <v>1.45</v>
      </c>
      <c r="AI101" s="96">
        <f>IFERROR(1+IF(AND(CONFIG!$C$15="Oui",AI$2&lt;=CONFIG!$C$16),VLOOKUP(AI100*12,CONFIG!$B$186:$J$213,9,1),VLOOKUP(AI100*12,CONFIG!$B$186:$J$213,6,1)),1.45)</f>
        <v>1.45</v>
      </c>
      <c r="AJ101" s="96">
        <f>IFERROR(1+IF(AND(CONFIG!$C$15="Oui",AJ$2&lt;=CONFIG!$C$16),VLOOKUP(AJ100*12,CONFIG!$B$186:$J$213,9,1),VLOOKUP(AJ100*12,CONFIG!$B$186:$J$213,6,1)),1.45)</f>
        <v>1.45</v>
      </c>
      <c r="AK101" s="96">
        <f>IFERROR(1+IF(AND(CONFIG!$C$15="Oui",AK$2&lt;=CONFIG!$C$16),VLOOKUP(AK100*12,CONFIG!$B$186:$J$213,9,1),VLOOKUP(AK100*12,CONFIG!$B$186:$J$213,6,1)),1.45)</f>
        <v>1.45</v>
      </c>
      <c r="AL101" s="96">
        <f>IFERROR(1+IF(AND(CONFIG!$C$15="Oui",AL$2&lt;=CONFIG!$C$16),VLOOKUP(AL100*12,CONFIG!$B$186:$J$213,9,1),VLOOKUP(AL100*12,CONFIG!$B$186:$J$213,6,1)),1.45)</f>
        <v>1.45</v>
      </c>
      <c r="AM101" s="96">
        <f>IFERROR(1+IF(AND(CONFIG!$C$15="Oui",AM$2&lt;=CONFIG!$C$16),VLOOKUP(AM100*12,CONFIG!$B$186:$J$213,9,1),VLOOKUP(AM100*12,CONFIG!$B$186:$J$213,6,1)),1.45)</f>
        <v>1.45</v>
      </c>
      <c r="AN101" s="96">
        <f>IFERROR(1+IF(AND(CONFIG!$C$15="Oui",AN$2&lt;=CONFIG!$C$16),VLOOKUP(AN100*12,CONFIG!$B$186:$J$213,9,1),VLOOKUP(AN100*12,CONFIG!$B$186:$J$213,6,1)),1.45)</f>
        <v>1.45</v>
      </c>
      <c r="AO101" s="96">
        <f>IFERROR(1+IF(AND(CONFIG!$C$15="Oui",AO$2&lt;=CONFIG!$C$16),VLOOKUP(AO100*12,CONFIG!$B$186:$J$213,9,1),VLOOKUP(AO100*12,CONFIG!$B$186:$J$213,6,1)),1.45)</f>
        <v>1.45</v>
      </c>
      <c r="AP101" s="96">
        <f>IFERROR(1+IF(AND(CONFIG!$C$15="Oui",AP$2&lt;=CONFIG!$C$16),VLOOKUP(AP100*12,CONFIG!$B$186:$J$213,9,1),VLOOKUP(AP100*12,CONFIG!$B$186:$J$213,6,1)),1.45)</f>
        <v>1.45</v>
      </c>
      <c r="AQ101" s="96">
        <f>IFERROR(1+IF(AND(CONFIG!$C$15="Oui",AQ$2&lt;=CONFIG!$C$16),VLOOKUP(AQ100*12,CONFIG!$B$186:$J$213,9,1),VLOOKUP(AQ100*12,CONFIG!$B$186:$J$213,6,1)),1.45)</f>
        <v>1.45</v>
      </c>
      <c r="AR101" s="96">
        <f>IFERROR(1+IF(AND(CONFIG!$C$15="Oui",AR$2&lt;=CONFIG!$C$16),VLOOKUP(AR100*12,CONFIG!$B$186:$J$213,9,1),VLOOKUP(AR100*12,CONFIG!$B$186:$J$213,6,1)),1.45)</f>
        <v>1.45</v>
      </c>
      <c r="AS101" s="96">
        <f>IFERROR(1+IF(AND(CONFIG!$C$15="Oui",AS$2&lt;=CONFIG!$C$16),VLOOKUP(AS100*12,CONFIG!$B$186:$J$213,9,1),VLOOKUP(AS100*12,CONFIG!$B$186:$J$213,6,1)),1.45)</f>
        <v>1.45</v>
      </c>
      <c r="AT101" s="96">
        <f>IFERROR(1+IF(AND(CONFIG!$C$15="Oui",AT$2&lt;=CONFIG!$C$16),VLOOKUP(AT100*12,CONFIG!$B$186:$J$213,9,1),VLOOKUP(AT100*12,CONFIG!$B$186:$J$213,6,1)),1.45)</f>
        <v>1.45</v>
      </c>
      <c r="AU101" s="96">
        <f>IFERROR(1+IF(AND(CONFIG!$C$15="Oui",AU$2&lt;=CONFIG!$C$16),VLOOKUP(AU100*12,CONFIG!$B$186:$J$213,9,1),VLOOKUP(AU100*12,CONFIG!$B$186:$J$213,6,1)),1.45)</f>
        <v>1.45</v>
      </c>
      <c r="AV101" s="96">
        <f>IFERROR(1+IF(AND(CONFIG!$C$15="Oui",AV$2&lt;=CONFIG!$C$16),VLOOKUP(AV100*12,CONFIG!$B$186:$J$213,9,1),VLOOKUP(AV100*12,CONFIG!$B$186:$J$213,6,1)),1.45)</f>
        <v>1.45</v>
      </c>
      <c r="AW101" s="96">
        <f>IFERROR(1+IF(AND(CONFIG!$C$15="Oui",AW$2&lt;=CONFIG!$C$16),VLOOKUP(AW100*12,CONFIG!$B$186:$J$213,9,1),VLOOKUP(AW100*12,CONFIG!$B$186:$J$213,6,1)),1.45)</f>
        <v>1.45</v>
      </c>
      <c r="AX101" s="96">
        <f>IFERROR(1+IF(AND(CONFIG!$C$15="Oui",AX$2&lt;=CONFIG!$C$16),VLOOKUP(AX100*12,CONFIG!$B$186:$J$213,9,1),VLOOKUP(AX100*12,CONFIG!$B$186:$J$213,6,1)),1.45)</f>
        <v>1.45</v>
      </c>
      <c r="AY101" s="96">
        <f>IFERROR(1+IF(AND(CONFIG!$C$15="Oui",AY$2&lt;=CONFIG!$C$16),VLOOKUP(AY100*12,CONFIG!$B$186:$J$213,9,1),VLOOKUP(AY100*12,CONFIG!$B$186:$J$213,6,1)),1.45)</f>
        <v>1.45</v>
      </c>
      <c r="AZ101" s="96">
        <f>IFERROR(1+IF(AND(CONFIG!$C$15="Oui",AZ$2&lt;=CONFIG!$C$16),VLOOKUP(AZ100*12,CONFIG!$B$186:$J$213,9,1),VLOOKUP(AZ100*12,CONFIG!$B$186:$J$213,6,1)),1.45)</f>
        <v>1.45</v>
      </c>
      <c r="BA101" s="96">
        <f>IFERROR(1+IF(AND(CONFIG!$C$15="Oui",BA$2&lt;=CONFIG!$C$16),VLOOKUP(BA100*12,CONFIG!$B$186:$J$213,9,1),VLOOKUP(BA100*12,CONFIG!$B$186:$J$213,6,1)),1.45)</f>
        <v>1.45</v>
      </c>
      <c r="BB101" s="96">
        <f>IFERROR(1+IF(AND(CONFIG!$C$15="Oui",BB$2&lt;=CONFIG!$C$16),VLOOKUP(BB100*12,CONFIG!$B$186:$J$213,9,1),VLOOKUP(BB100*12,CONFIG!$B$186:$J$213,6,1)),1.45)</f>
        <v>1.45</v>
      </c>
      <c r="BC101" s="96">
        <f>IFERROR(1+IF(AND(CONFIG!$C$15="Oui",BC$2&lt;=CONFIG!$C$16),VLOOKUP(BC100*12,CONFIG!$B$186:$J$213,9,1),VLOOKUP(BC100*12,CONFIG!$B$186:$J$213,6,1)),1.45)</f>
        <v>1.45</v>
      </c>
      <c r="BD101" s="96">
        <f>IFERROR(1+IF(AND(CONFIG!$C$15="Oui",BD$2&lt;=CONFIG!$C$16),VLOOKUP(BD100*12,CONFIG!$B$186:$J$213,9,1),VLOOKUP(BD100*12,CONFIG!$B$186:$J$213,6,1)),1.45)</f>
        <v>1.45</v>
      </c>
      <c r="BE101" s="96">
        <f>IFERROR(1+IF(AND(CONFIG!$C$15="Oui",BE$2&lt;=CONFIG!$C$16),VLOOKUP(BE100*12,CONFIG!$B$186:$J$213,9,1),VLOOKUP(BE100*12,CONFIG!$B$186:$J$213,6,1)),1.45)</f>
        <v>1.45</v>
      </c>
      <c r="BF101" s="96">
        <f>IFERROR(1+IF(AND(CONFIG!$C$15="Oui",BF$2&lt;=CONFIG!$C$16),VLOOKUP(BF100*12,CONFIG!$B$186:$J$213,9,1),VLOOKUP(BF100*12,CONFIG!$B$186:$J$213,6,1)),1.45)</f>
        <v>1.45</v>
      </c>
      <c r="BG101" s="96">
        <f>IFERROR(1+IF(AND(CONFIG!$C$15="Oui",BG$2&lt;=CONFIG!$C$16),VLOOKUP(BG100*12,CONFIG!$B$186:$J$213,9,1),VLOOKUP(BG100*12,CONFIG!$B$186:$J$213,6,1)),1.45)</f>
        <v>1.45</v>
      </c>
      <c r="BH101" s="96">
        <f>IFERROR(1+IF(AND(CONFIG!$C$15="Oui",BH$2&lt;=CONFIG!$C$16),VLOOKUP(BH100*12,CONFIG!$B$186:$J$213,9,1),VLOOKUP(BH100*12,CONFIG!$B$186:$J$213,6,1)),1.45)</f>
        <v>1.45</v>
      </c>
      <c r="BI101" s="96">
        <f>IFERROR(1+IF(AND(CONFIG!$C$15="Oui",BI$2&lt;=CONFIG!$C$16),VLOOKUP(BI100*12,CONFIG!$B$186:$J$213,9,1),VLOOKUP(BI100*12,CONFIG!$B$186:$J$213,6,1)),1.45)</f>
        <v>1.45</v>
      </c>
      <c r="BJ101" s="96">
        <f>IFERROR(1+IF(AND(CONFIG!$C$15="Oui",BJ$2&lt;=CONFIG!$C$16),VLOOKUP(BJ100*12,CONFIG!$B$186:$J$213,9,1),VLOOKUP(BJ100*12,CONFIG!$B$186:$J$213,6,1)),1.45)</f>
        <v>1.45</v>
      </c>
      <c r="BK101" s="96">
        <f>IFERROR(1+IF(AND(CONFIG!$C$15="Oui",BK$2&lt;=CONFIG!$C$16),VLOOKUP(BK100*12,CONFIG!$B$186:$J$213,9,1),VLOOKUP(BK100*12,CONFIG!$B$186:$J$213,6,1)),1.45)</f>
        <v>1.45</v>
      </c>
      <c r="BL101" s="96">
        <f>IFERROR(1+IF(AND(CONFIG!$C$15="Oui",BL$2&lt;=CONFIG!$C$16),VLOOKUP(BL100*12,CONFIG!$B$186:$J$213,9,1),VLOOKUP(BL100*12,CONFIG!$B$186:$J$213,6,1)),1.45)</f>
        <v>1.45</v>
      </c>
      <c r="BM101" s="96">
        <f>IFERROR(1+IF(AND(CONFIG!$C$15="Oui",BM$2&lt;=CONFIG!$C$16),VLOOKUP(BM100*12,CONFIG!$B$186:$J$213,9,1),VLOOKUP(BM100*12,CONFIG!$B$186:$J$213,6,1)),1.45)</f>
        <v>1.45</v>
      </c>
      <c r="BN101" s="96">
        <f>IFERROR(1+IF(AND(CONFIG!$C$15="Oui",BN$2&lt;=CONFIG!$C$16),VLOOKUP(BN100*12,CONFIG!$B$186:$J$213,9,1),VLOOKUP(BN100*12,CONFIG!$B$186:$J$213,6,1)),1.45)</f>
        <v>1.45</v>
      </c>
      <c r="BO101" s="96">
        <f>IFERROR(1+IF(AND(CONFIG!$C$15="Oui",BO$2&lt;=CONFIG!$C$16),VLOOKUP(BO100*12,CONFIG!$B$186:$J$213,9,1),VLOOKUP(BO100*12,CONFIG!$B$186:$J$213,6,1)),1.45)</f>
        <v>1.45</v>
      </c>
      <c r="BP101" s="96">
        <f>IFERROR(1+IF(AND(CONFIG!$C$15="Oui",BP$2&lt;=CONFIG!$C$16),VLOOKUP(BP100*12,CONFIG!$B$186:$J$213,9,1),VLOOKUP(BP100*12,CONFIG!$B$186:$J$213,6,1)),1.45)</f>
        <v>1.45</v>
      </c>
      <c r="BQ101" s="96">
        <f>IFERROR(1+IF(AND(CONFIG!$C$15="Oui",BQ$2&lt;=CONFIG!$C$16),VLOOKUP(BQ100*12,CONFIG!$B$186:$J$213,9,1),VLOOKUP(BQ100*12,CONFIG!$B$186:$J$213,6,1)),1.45)</f>
        <v>1.45</v>
      </c>
      <c r="BR101" s="96">
        <f>IFERROR(1+IF(AND(CONFIG!$C$15="Oui",BR$2&lt;=CONFIG!$C$16),VLOOKUP(BR100*12,CONFIG!$B$186:$J$213,9,1),VLOOKUP(BR100*12,CONFIG!$B$186:$J$213,6,1)),1.45)</f>
        <v>1.45</v>
      </c>
      <c r="BS101" s="96">
        <f>IFERROR(1+IF(AND(CONFIG!$C$15="Oui",BS$2&lt;=CONFIG!$C$16),VLOOKUP(BS100*12,CONFIG!$B$186:$J$213,9,1),VLOOKUP(BS100*12,CONFIG!$B$186:$J$213,6,1)),1.45)</f>
        <v>1.45</v>
      </c>
      <c r="BT101" s="96">
        <f>IFERROR(1+IF(AND(CONFIG!$C$15="Oui",BT$2&lt;=CONFIG!$C$16),VLOOKUP(BT100*12,CONFIG!$B$186:$J$213,9,1),VLOOKUP(BT100*12,CONFIG!$B$186:$J$213,6,1)),1.45)</f>
        <v>1.45</v>
      </c>
      <c r="BU101" s="96">
        <f>IFERROR(1+IF(AND(CONFIG!$C$15="Oui",BU$2&lt;=CONFIG!$C$16),VLOOKUP(BU100*12,CONFIG!$B$186:$J$213,9,1),VLOOKUP(BU100*12,CONFIG!$B$186:$J$213,6,1)),1.45)</f>
        <v>1.45</v>
      </c>
      <c r="BV101" s="96">
        <f>IFERROR(1+IF(AND(CONFIG!$C$15="Oui",BV$2&lt;=CONFIG!$C$16),VLOOKUP(BV100*12,CONFIG!$B$186:$J$213,9,1),VLOOKUP(BV100*12,CONFIG!$B$186:$J$213,6,1)),1.45)</f>
        <v>1.45</v>
      </c>
      <c r="BW101" s="96">
        <f>IFERROR(1+IF(AND(CONFIG!$C$15="Oui",BW$2&lt;=CONFIG!$C$16),VLOOKUP(BW100*12,CONFIG!$B$186:$J$213,9,1),VLOOKUP(BW100*12,CONFIG!$B$186:$J$213,6,1)),1.45)</f>
        <v>1.45</v>
      </c>
      <c r="BX101" s="96">
        <f>IFERROR(1+IF(AND(CONFIG!$C$15="Oui",BX$2&lt;=CONFIG!$C$16),VLOOKUP(BX100*12,CONFIG!$B$186:$J$213,9,1),VLOOKUP(BX100*12,CONFIG!$B$186:$J$213,6,1)),1.45)</f>
        <v>1.45</v>
      </c>
    </row>
    <row r="102">
      <c r="A102" s="118" t="str">
        <f>CONFIG!D79</f>
        <v>Nombre d'ETP</v>
      </c>
      <c r="B102" s="50"/>
      <c r="C102" s="173"/>
      <c r="D102" s="173">
        <f t="shared" ref="D102:H102" si="185">D63+D67+D71+D75+D79+D83+D87+D91+D95+D99</f>
        <v>0</v>
      </c>
      <c r="E102" s="173">
        <f t="shared" si="185"/>
        <v>0</v>
      </c>
      <c r="F102" s="173">
        <f t="shared" si="185"/>
        <v>0</v>
      </c>
      <c r="G102" s="173">
        <f t="shared" si="185"/>
        <v>0</v>
      </c>
      <c r="H102" s="173">
        <f t="shared" si="185"/>
        <v>0</v>
      </c>
      <c r="I102" s="38"/>
      <c r="J102" s="33" t="str">
        <f t="shared" si="13"/>
        <v>-</v>
      </c>
      <c r="K102" s="33" t="str">
        <f t="shared" ref="K102:O102" si="186">IFERROR(D102/C102-1,"-")</f>
        <v>-</v>
      </c>
      <c r="L102" s="33" t="str">
        <f t="shared" si="186"/>
        <v>-</v>
      </c>
      <c r="M102" s="33" t="str">
        <f t="shared" si="186"/>
        <v>-</v>
      </c>
      <c r="N102" s="33" t="str">
        <f t="shared" si="186"/>
        <v>-</v>
      </c>
      <c r="O102" s="33" t="str">
        <f t="shared" si="186"/>
        <v>-</v>
      </c>
      <c r="P102" s="38"/>
      <c r="Q102" s="173">
        <f t="shared" ref="Q102:BX102" si="187">Q63*(Q62&gt;0)+Q67*(Q66&gt;0)+Q71*(Q70&gt;0)+Q75*(Q74&gt;0)+Q79*(Q78&gt;0)+Q83*(Q82&gt;0)+Q87*(Q86&gt;0)+Q91*(Q90&gt;0)+Q95*(Q94&gt;0)+Q99*(Q98&gt;0)</f>
        <v>0</v>
      </c>
      <c r="R102" s="173">
        <f t="shared" si="187"/>
        <v>0</v>
      </c>
      <c r="S102" s="173">
        <f t="shared" si="187"/>
        <v>0</v>
      </c>
      <c r="T102" s="173">
        <f t="shared" si="187"/>
        <v>0</v>
      </c>
      <c r="U102" s="173">
        <f t="shared" si="187"/>
        <v>0</v>
      </c>
      <c r="V102" s="173">
        <f t="shared" si="187"/>
        <v>0</v>
      </c>
      <c r="W102" s="173">
        <f t="shared" si="187"/>
        <v>0</v>
      </c>
      <c r="X102" s="173">
        <f t="shared" si="187"/>
        <v>0</v>
      </c>
      <c r="Y102" s="173">
        <f t="shared" si="187"/>
        <v>0</v>
      </c>
      <c r="Z102" s="173">
        <f t="shared" si="187"/>
        <v>0</v>
      </c>
      <c r="AA102" s="173">
        <f t="shared" si="187"/>
        <v>0</v>
      </c>
      <c r="AB102" s="173">
        <f t="shared" si="187"/>
        <v>0</v>
      </c>
      <c r="AC102" s="173">
        <f t="shared" si="187"/>
        <v>0</v>
      </c>
      <c r="AD102" s="173">
        <f t="shared" si="187"/>
        <v>0</v>
      </c>
      <c r="AE102" s="173">
        <f t="shared" si="187"/>
        <v>0</v>
      </c>
      <c r="AF102" s="173">
        <f t="shared" si="187"/>
        <v>0</v>
      </c>
      <c r="AG102" s="173">
        <f t="shared" si="187"/>
        <v>0</v>
      </c>
      <c r="AH102" s="173">
        <f t="shared" si="187"/>
        <v>0</v>
      </c>
      <c r="AI102" s="173">
        <f t="shared" si="187"/>
        <v>0</v>
      </c>
      <c r="AJ102" s="173">
        <f t="shared" si="187"/>
        <v>0</v>
      </c>
      <c r="AK102" s="173">
        <f t="shared" si="187"/>
        <v>0</v>
      </c>
      <c r="AL102" s="173">
        <f t="shared" si="187"/>
        <v>0</v>
      </c>
      <c r="AM102" s="173">
        <f t="shared" si="187"/>
        <v>0</v>
      </c>
      <c r="AN102" s="173">
        <f t="shared" si="187"/>
        <v>0</v>
      </c>
      <c r="AO102" s="173">
        <f t="shared" si="187"/>
        <v>0</v>
      </c>
      <c r="AP102" s="173">
        <f t="shared" si="187"/>
        <v>0</v>
      </c>
      <c r="AQ102" s="173">
        <f t="shared" si="187"/>
        <v>0</v>
      </c>
      <c r="AR102" s="173">
        <f t="shared" si="187"/>
        <v>0</v>
      </c>
      <c r="AS102" s="173">
        <f t="shared" si="187"/>
        <v>0</v>
      </c>
      <c r="AT102" s="173">
        <f t="shared" si="187"/>
        <v>0</v>
      </c>
      <c r="AU102" s="173">
        <f t="shared" si="187"/>
        <v>0</v>
      </c>
      <c r="AV102" s="173">
        <f t="shared" si="187"/>
        <v>0</v>
      </c>
      <c r="AW102" s="173">
        <f t="shared" si="187"/>
        <v>0</v>
      </c>
      <c r="AX102" s="173">
        <f t="shared" si="187"/>
        <v>0</v>
      </c>
      <c r="AY102" s="173">
        <f t="shared" si="187"/>
        <v>0</v>
      </c>
      <c r="AZ102" s="173">
        <f t="shared" si="187"/>
        <v>0</v>
      </c>
      <c r="BA102" s="173">
        <f t="shared" si="187"/>
        <v>0</v>
      </c>
      <c r="BB102" s="173">
        <f t="shared" si="187"/>
        <v>0</v>
      </c>
      <c r="BC102" s="173">
        <f t="shared" si="187"/>
        <v>0</v>
      </c>
      <c r="BD102" s="173">
        <f t="shared" si="187"/>
        <v>0</v>
      </c>
      <c r="BE102" s="173">
        <f t="shared" si="187"/>
        <v>0</v>
      </c>
      <c r="BF102" s="173">
        <f t="shared" si="187"/>
        <v>0</v>
      </c>
      <c r="BG102" s="173">
        <f t="shared" si="187"/>
        <v>0</v>
      </c>
      <c r="BH102" s="173">
        <f t="shared" si="187"/>
        <v>0</v>
      </c>
      <c r="BI102" s="173">
        <f t="shared" si="187"/>
        <v>0</v>
      </c>
      <c r="BJ102" s="173">
        <f t="shared" si="187"/>
        <v>0</v>
      </c>
      <c r="BK102" s="173">
        <f t="shared" si="187"/>
        <v>0</v>
      </c>
      <c r="BL102" s="173">
        <f t="shared" si="187"/>
        <v>0</v>
      </c>
      <c r="BM102" s="173">
        <f t="shared" si="187"/>
        <v>0</v>
      </c>
      <c r="BN102" s="173">
        <f t="shared" si="187"/>
        <v>0</v>
      </c>
      <c r="BO102" s="173">
        <f t="shared" si="187"/>
        <v>0</v>
      </c>
      <c r="BP102" s="173">
        <f t="shared" si="187"/>
        <v>0</v>
      </c>
      <c r="BQ102" s="173">
        <f t="shared" si="187"/>
        <v>0</v>
      </c>
      <c r="BR102" s="173">
        <f t="shared" si="187"/>
        <v>0</v>
      </c>
      <c r="BS102" s="173">
        <f t="shared" si="187"/>
        <v>0</v>
      </c>
      <c r="BT102" s="173">
        <f t="shared" si="187"/>
        <v>0</v>
      </c>
      <c r="BU102" s="173">
        <f t="shared" si="187"/>
        <v>0</v>
      </c>
      <c r="BV102" s="173">
        <f t="shared" si="187"/>
        <v>0</v>
      </c>
      <c r="BW102" s="173">
        <f t="shared" si="187"/>
        <v>0</v>
      </c>
      <c r="BX102" s="173">
        <f t="shared" si="187"/>
        <v>0</v>
      </c>
    </row>
    <row r="103">
      <c r="A103" s="174" t="str">
        <f>CONFIG!D80</f>
        <v>Impôts et taxes</v>
      </c>
      <c r="B103" s="175"/>
      <c r="C103" s="22"/>
      <c r="D103" s="22">
        <f t="shared" ref="D103:D104" si="190">SUM(Q103:AB103)</f>
        <v>0</v>
      </c>
      <c r="E103" s="22">
        <f t="shared" ref="E103:E104" si="191">SUM(AC103:AN103)</f>
        <v>0</v>
      </c>
      <c r="F103" s="22">
        <f t="shared" ref="F103:F104" si="192">SUM(AO103:AZ103)</f>
        <v>0</v>
      </c>
      <c r="G103" s="22">
        <f t="shared" ref="G103:G104" si="193">SUM(BA103:BL103)</f>
        <v>0</v>
      </c>
      <c r="H103" s="22">
        <f t="shared" ref="H103:H104" si="194">SUM(BM103:BX103)</f>
        <v>0</v>
      </c>
      <c r="I103" s="82"/>
      <c r="J103" s="24" t="str">
        <f t="shared" si="13"/>
        <v>-</v>
      </c>
      <c r="K103" s="24" t="str">
        <f t="shared" ref="K103:O103" si="188">IFERROR(D103/C103-1,"-")</f>
        <v>-</v>
      </c>
      <c r="L103" s="24" t="str">
        <f t="shared" si="188"/>
        <v>-</v>
      </c>
      <c r="M103" s="24" t="str">
        <f t="shared" si="188"/>
        <v>-</v>
      </c>
      <c r="N103" s="24" t="str">
        <f t="shared" si="188"/>
        <v>-</v>
      </c>
      <c r="O103" s="24" t="str">
        <f t="shared" si="188"/>
        <v>-</v>
      </c>
      <c r="P103" s="82"/>
      <c r="Q103" s="22">
        <f t="shared" ref="Q103:BX103" si="189">Q61*0.03</f>
        <v>0</v>
      </c>
      <c r="R103" s="22">
        <f t="shared" si="189"/>
        <v>0</v>
      </c>
      <c r="S103" s="22">
        <f t="shared" si="189"/>
        <v>0</v>
      </c>
      <c r="T103" s="22">
        <f t="shared" si="189"/>
        <v>0</v>
      </c>
      <c r="U103" s="22">
        <f t="shared" si="189"/>
        <v>0</v>
      </c>
      <c r="V103" s="22">
        <f t="shared" si="189"/>
        <v>0</v>
      </c>
      <c r="W103" s="22">
        <f t="shared" si="189"/>
        <v>0</v>
      </c>
      <c r="X103" s="22">
        <f t="shared" si="189"/>
        <v>0</v>
      </c>
      <c r="Y103" s="22">
        <f t="shared" si="189"/>
        <v>0</v>
      </c>
      <c r="Z103" s="22">
        <f t="shared" si="189"/>
        <v>0</v>
      </c>
      <c r="AA103" s="22">
        <f t="shared" si="189"/>
        <v>0</v>
      </c>
      <c r="AB103" s="22">
        <f t="shared" si="189"/>
        <v>0</v>
      </c>
      <c r="AC103" s="22">
        <f t="shared" si="189"/>
        <v>0</v>
      </c>
      <c r="AD103" s="22">
        <f t="shared" si="189"/>
        <v>0</v>
      </c>
      <c r="AE103" s="22">
        <f t="shared" si="189"/>
        <v>0</v>
      </c>
      <c r="AF103" s="22">
        <f t="shared" si="189"/>
        <v>0</v>
      </c>
      <c r="AG103" s="22">
        <f t="shared" si="189"/>
        <v>0</v>
      </c>
      <c r="AH103" s="22">
        <f t="shared" si="189"/>
        <v>0</v>
      </c>
      <c r="AI103" s="22">
        <f t="shared" si="189"/>
        <v>0</v>
      </c>
      <c r="AJ103" s="22">
        <f t="shared" si="189"/>
        <v>0</v>
      </c>
      <c r="AK103" s="22">
        <f t="shared" si="189"/>
        <v>0</v>
      </c>
      <c r="AL103" s="22">
        <f t="shared" si="189"/>
        <v>0</v>
      </c>
      <c r="AM103" s="22">
        <f t="shared" si="189"/>
        <v>0</v>
      </c>
      <c r="AN103" s="22">
        <f t="shared" si="189"/>
        <v>0</v>
      </c>
      <c r="AO103" s="22">
        <f t="shared" si="189"/>
        <v>0</v>
      </c>
      <c r="AP103" s="22">
        <f t="shared" si="189"/>
        <v>0</v>
      </c>
      <c r="AQ103" s="22">
        <f t="shared" si="189"/>
        <v>0</v>
      </c>
      <c r="AR103" s="22">
        <f t="shared" si="189"/>
        <v>0</v>
      </c>
      <c r="AS103" s="22">
        <f t="shared" si="189"/>
        <v>0</v>
      </c>
      <c r="AT103" s="22">
        <f t="shared" si="189"/>
        <v>0</v>
      </c>
      <c r="AU103" s="22">
        <f t="shared" si="189"/>
        <v>0</v>
      </c>
      <c r="AV103" s="22">
        <f t="shared" si="189"/>
        <v>0</v>
      </c>
      <c r="AW103" s="22">
        <f t="shared" si="189"/>
        <v>0</v>
      </c>
      <c r="AX103" s="22">
        <f t="shared" si="189"/>
        <v>0</v>
      </c>
      <c r="AY103" s="22">
        <f t="shared" si="189"/>
        <v>0</v>
      </c>
      <c r="AZ103" s="22">
        <f t="shared" si="189"/>
        <v>0</v>
      </c>
      <c r="BA103" s="22">
        <f t="shared" si="189"/>
        <v>0</v>
      </c>
      <c r="BB103" s="22">
        <f t="shared" si="189"/>
        <v>0</v>
      </c>
      <c r="BC103" s="22">
        <f t="shared" si="189"/>
        <v>0</v>
      </c>
      <c r="BD103" s="22">
        <f t="shared" si="189"/>
        <v>0</v>
      </c>
      <c r="BE103" s="22">
        <f t="shared" si="189"/>
        <v>0</v>
      </c>
      <c r="BF103" s="22">
        <f t="shared" si="189"/>
        <v>0</v>
      </c>
      <c r="BG103" s="22">
        <f t="shared" si="189"/>
        <v>0</v>
      </c>
      <c r="BH103" s="22">
        <f t="shared" si="189"/>
        <v>0</v>
      </c>
      <c r="BI103" s="22">
        <f t="shared" si="189"/>
        <v>0</v>
      </c>
      <c r="BJ103" s="22">
        <f t="shared" si="189"/>
        <v>0</v>
      </c>
      <c r="BK103" s="22">
        <f t="shared" si="189"/>
        <v>0</v>
      </c>
      <c r="BL103" s="22">
        <f t="shared" si="189"/>
        <v>0</v>
      </c>
      <c r="BM103" s="22">
        <f t="shared" si="189"/>
        <v>0</v>
      </c>
      <c r="BN103" s="22">
        <f t="shared" si="189"/>
        <v>0</v>
      </c>
      <c r="BO103" s="22">
        <f t="shared" si="189"/>
        <v>0</v>
      </c>
      <c r="BP103" s="22">
        <f t="shared" si="189"/>
        <v>0</v>
      </c>
      <c r="BQ103" s="22">
        <f t="shared" si="189"/>
        <v>0</v>
      </c>
      <c r="BR103" s="22">
        <f t="shared" si="189"/>
        <v>0</v>
      </c>
      <c r="BS103" s="22">
        <f t="shared" si="189"/>
        <v>0</v>
      </c>
      <c r="BT103" s="22">
        <f t="shared" si="189"/>
        <v>0</v>
      </c>
      <c r="BU103" s="22">
        <f t="shared" si="189"/>
        <v>0</v>
      </c>
      <c r="BV103" s="22">
        <f t="shared" si="189"/>
        <v>0</v>
      </c>
      <c r="BW103" s="22">
        <f t="shared" si="189"/>
        <v>0</v>
      </c>
      <c r="BX103" s="22">
        <f t="shared" si="189"/>
        <v>0</v>
      </c>
    </row>
    <row r="104">
      <c r="A104" s="174" t="str">
        <f>CONFIG!D81</f>
        <v>Autres produits et charges d'exploitation</v>
      </c>
      <c r="B104" s="175"/>
      <c r="C104" s="22"/>
      <c r="D104" s="22">
        <f t="shared" si="190"/>
        <v>0</v>
      </c>
      <c r="E104" s="22">
        <f t="shared" si="191"/>
        <v>0</v>
      </c>
      <c r="F104" s="22">
        <f t="shared" si="192"/>
        <v>0</v>
      </c>
      <c r="G104" s="22">
        <f t="shared" si="193"/>
        <v>0</v>
      </c>
      <c r="H104" s="22">
        <f t="shared" si="194"/>
        <v>0</v>
      </c>
      <c r="I104" s="82"/>
      <c r="J104" s="24" t="str">
        <f t="shared" si="13"/>
        <v>-</v>
      </c>
      <c r="K104" s="24" t="str">
        <f t="shared" ref="K104:O104" si="195">IFERROR(D104/C104-1,"-")</f>
        <v>-</v>
      </c>
      <c r="L104" s="24" t="str">
        <f t="shared" si="195"/>
        <v>-</v>
      </c>
      <c r="M104" s="24" t="str">
        <f t="shared" si="195"/>
        <v>-</v>
      </c>
      <c r="N104" s="24" t="str">
        <f t="shared" si="195"/>
        <v>-</v>
      </c>
      <c r="O104" s="24" t="str">
        <f t="shared" si="195"/>
        <v>-</v>
      </c>
      <c r="P104" s="82"/>
      <c r="Q104" s="21">
        <v>0.0</v>
      </c>
      <c r="R104" s="21">
        <v>0.0</v>
      </c>
      <c r="S104" s="21">
        <v>0.0</v>
      </c>
      <c r="T104" s="21">
        <v>0.0</v>
      </c>
      <c r="U104" s="21">
        <v>0.0</v>
      </c>
      <c r="V104" s="21">
        <v>0.0</v>
      </c>
      <c r="W104" s="21">
        <v>0.0</v>
      </c>
      <c r="X104" s="21">
        <v>0.0</v>
      </c>
      <c r="Y104" s="21">
        <v>0.0</v>
      </c>
      <c r="Z104" s="21">
        <v>0.0</v>
      </c>
      <c r="AA104" s="21">
        <v>0.0</v>
      </c>
      <c r="AB104" s="21">
        <v>0.0</v>
      </c>
      <c r="AC104" s="21">
        <v>0.0</v>
      </c>
      <c r="AD104" s="21">
        <v>0.0</v>
      </c>
      <c r="AE104" s="21">
        <v>0.0</v>
      </c>
      <c r="AF104" s="21">
        <v>0.0</v>
      </c>
      <c r="AG104" s="21">
        <v>0.0</v>
      </c>
      <c r="AH104" s="21">
        <v>0.0</v>
      </c>
      <c r="AI104" s="21">
        <v>0.0</v>
      </c>
      <c r="AJ104" s="21">
        <v>0.0</v>
      </c>
      <c r="AK104" s="21">
        <v>0.0</v>
      </c>
      <c r="AL104" s="21">
        <v>0.0</v>
      </c>
      <c r="AM104" s="21">
        <v>0.0</v>
      </c>
      <c r="AN104" s="21">
        <v>0.0</v>
      </c>
      <c r="AO104" s="21">
        <v>0.0</v>
      </c>
      <c r="AP104" s="21">
        <v>0.0</v>
      </c>
      <c r="AQ104" s="21">
        <v>0.0</v>
      </c>
      <c r="AR104" s="21">
        <v>0.0</v>
      </c>
      <c r="AS104" s="21">
        <v>0.0</v>
      </c>
      <c r="AT104" s="21">
        <v>0.0</v>
      </c>
      <c r="AU104" s="21">
        <v>0.0</v>
      </c>
      <c r="AV104" s="21">
        <v>0.0</v>
      </c>
      <c r="AW104" s="21">
        <v>0.0</v>
      </c>
      <c r="AX104" s="21">
        <v>0.0</v>
      </c>
      <c r="AY104" s="21">
        <v>0.0</v>
      </c>
      <c r="AZ104" s="21">
        <v>0.0</v>
      </c>
      <c r="BA104" s="21">
        <v>0.0</v>
      </c>
      <c r="BB104" s="21">
        <v>0.0</v>
      </c>
      <c r="BC104" s="21">
        <v>0.0</v>
      </c>
      <c r="BD104" s="21">
        <v>0.0</v>
      </c>
      <c r="BE104" s="21">
        <v>0.0</v>
      </c>
      <c r="BF104" s="21">
        <v>0.0</v>
      </c>
      <c r="BG104" s="21">
        <v>0.0</v>
      </c>
      <c r="BH104" s="21">
        <v>0.0</v>
      </c>
      <c r="BI104" s="21">
        <v>0.0</v>
      </c>
      <c r="BJ104" s="21">
        <v>0.0</v>
      </c>
      <c r="BK104" s="21">
        <v>0.0</v>
      </c>
      <c r="BL104" s="21">
        <v>0.0</v>
      </c>
      <c r="BM104" s="21">
        <v>0.0</v>
      </c>
      <c r="BN104" s="21">
        <v>0.0</v>
      </c>
      <c r="BO104" s="21">
        <v>0.0</v>
      </c>
      <c r="BP104" s="21">
        <v>0.0</v>
      </c>
      <c r="BQ104" s="21">
        <v>0.0</v>
      </c>
      <c r="BR104" s="21">
        <v>0.0</v>
      </c>
      <c r="BS104" s="21">
        <v>0.0</v>
      </c>
      <c r="BT104" s="21">
        <v>0.0</v>
      </c>
      <c r="BU104" s="21">
        <v>0.0</v>
      </c>
      <c r="BV104" s="21">
        <v>0.0</v>
      </c>
      <c r="BW104" s="21">
        <v>0.0</v>
      </c>
      <c r="BX104" s="21">
        <v>0.0</v>
      </c>
    </row>
    <row r="105">
      <c r="A105" s="93" t="str">
        <f>CONFIG!D82</f>
        <v>Excédent Brut d'Exploitation</v>
      </c>
      <c r="B105" s="9"/>
      <c r="C105" s="25">
        <f t="shared" ref="C105:H105" si="196">C38-C45-C61-C103+C104</f>
        <v>0</v>
      </c>
      <c r="D105" s="25">
        <f t="shared" si="196"/>
        <v>0</v>
      </c>
      <c r="E105" s="25">
        <f t="shared" si="196"/>
        <v>0</v>
      </c>
      <c r="F105" s="25">
        <f t="shared" si="196"/>
        <v>0</v>
      </c>
      <c r="G105" s="25">
        <f t="shared" si="196"/>
        <v>0</v>
      </c>
      <c r="H105" s="25">
        <f t="shared" si="196"/>
        <v>0</v>
      </c>
      <c r="I105" s="9"/>
      <c r="J105" s="95" t="str">
        <f t="shared" si="13"/>
        <v>-</v>
      </c>
      <c r="K105" s="95" t="str">
        <f t="shared" ref="K105:O105" si="197">IFERROR(D105/C105-1,"-")</f>
        <v>-</v>
      </c>
      <c r="L105" s="95" t="str">
        <f t="shared" si="197"/>
        <v>-</v>
      </c>
      <c r="M105" s="95" t="str">
        <f t="shared" si="197"/>
        <v>-</v>
      </c>
      <c r="N105" s="95" t="str">
        <f t="shared" si="197"/>
        <v>-</v>
      </c>
      <c r="O105" s="95" t="str">
        <f t="shared" si="197"/>
        <v>-</v>
      </c>
      <c r="P105" s="9"/>
      <c r="Q105" s="25">
        <f t="shared" ref="Q105:BX105" si="198">Q38-Q45-Q61-Q103+Q104</f>
        <v>0</v>
      </c>
      <c r="R105" s="25">
        <f t="shared" si="198"/>
        <v>0</v>
      </c>
      <c r="S105" s="25">
        <f t="shared" si="198"/>
        <v>0</v>
      </c>
      <c r="T105" s="25">
        <f t="shared" si="198"/>
        <v>0</v>
      </c>
      <c r="U105" s="25">
        <f t="shared" si="198"/>
        <v>0</v>
      </c>
      <c r="V105" s="25">
        <f t="shared" si="198"/>
        <v>0</v>
      </c>
      <c r="W105" s="25">
        <f t="shared" si="198"/>
        <v>0</v>
      </c>
      <c r="X105" s="25">
        <f t="shared" si="198"/>
        <v>0</v>
      </c>
      <c r="Y105" s="25">
        <f t="shared" si="198"/>
        <v>0</v>
      </c>
      <c r="Z105" s="25">
        <f t="shared" si="198"/>
        <v>0</v>
      </c>
      <c r="AA105" s="25">
        <f t="shared" si="198"/>
        <v>0</v>
      </c>
      <c r="AB105" s="25">
        <f t="shared" si="198"/>
        <v>0</v>
      </c>
      <c r="AC105" s="25">
        <f t="shared" si="198"/>
        <v>0</v>
      </c>
      <c r="AD105" s="25">
        <f t="shared" si="198"/>
        <v>0</v>
      </c>
      <c r="AE105" s="25">
        <f t="shared" si="198"/>
        <v>0</v>
      </c>
      <c r="AF105" s="25">
        <f t="shared" si="198"/>
        <v>0</v>
      </c>
      <c r="AG105" s="25">
        <f t="shared" si="198"/>
        <v>0</v>
      </c>
      <c r="AH105" s="25">
        <f t="shared" si="198"/>
        <v>0</v>
      </c>
      <c r="AI105" s="25">
        <f t="shared" si="198"/>
        <v>0</v>
      </c>
      <c r="AJ105" s="25">
        <f t="shared" si="198"/>
        <v>0</v>
      </c>
      <c r="AK105" s="25">
        <f t="shared" si="198"/>
        <v>0</v>
      </c>
      <c r="AL105" s="25">
        <f t="shared" si="198"/>
        <v>0</v>
      </c>
      <c r="AM105" s="25">
        <f t="shared" si="198"/>
        <v>0</v>
      </c>
      <c r="AN105" s="25">
        <f t="shared" si="198"/>
        <v>0</v>
      </c>
      <c r="AO105" s="25">
        <f t="shared" si="198"/>
        <v>0</v>
      </c>
      <c r="AP105" s="25">
        <f t="shared" si="198"/>
        <v>0</v>
      </c>
      <c r="AQ105" s="25">
        <f t="shared" si="198"/>
        <v>0</v>
      </c>
      <c r="AR105" s="25">
        <f t="shared" si="198"/>
        <v>0</v>
      </c>
      <c r="AS105" s="25">
        <f t="shared" si="198"/>
        <v>0</v>
      </c>
      <c r="AT105" s="25">
        <f t="shared" si="198"/>
        <v>0</v>
      </c>
      <c r="AU105" s="25">
        <f t="shared" si="198"/>
        <v>0</v>
      </c>
      <c r="AV105" s="25">
        <f t="shared" si="198"/>
        <v>0</v>
      </c>
      <c r="AW105" s="25">
        <f t="shared" si="198"/>
        <v>0</v>
      </c>
      <c r="AX105" s="25">
        <f t="shared" si="198"/>
        <v>0</v>
      </c>
      <c r="AY105" s="25">
        <f t="shared" si="198"/>
        <v>0</v>
      </c>
      <c r="AZ105" s="25">
        <f t="shared" si="198"/>
        <v>0</v>
      </c>
      <c r="BA105" s="25">
        <f t="shared" si="198"/>
        <v>0</v>
      </c>
      <c r="BB105" s="25">
        <f t="shared" si="198"/>
        <v>0</v>
      </c>
      <c r="BC105" s="25">
        <f t="shared" si="198"/>
        <v>0</v>
      </c>
      <c r="BD105" s="25">
        <f t="shared" si="198"/>
        <v>0</v>
      </c>
      <c r="BE105" s="25">
        <f t="shared" si="198"/>
        <v>0</v>
      </c>
      <c r="BF105" s="25">
        <f t="shared" si="198"/>
        <v>0</v>
      </c>
      <c r="BG105" s="25">
        <f t="shared" si="198"/>
        <v>0</v>
      </c>
      <c r="BH105" s="25">
        <f t="shared" si="198"/>
        <v>0</v>
      </c>
      <c r="BI105" s="25">
        <f t="shared" si="198"/>
        <v>0</v>
      </c>
      <c r="BJ105" s="25">
        <f t="shared" si="198"/>
        <v>0</v>
      </c>
      <c r="BK105" s="25">
        <f t="shared" si="198"/>
        <v>0</v>
      </c>
      <c r="BL105" s="25">
        <f t="shared" si="198"/>
        <v>0</v>
      </c>
      <c r="BM105" s="25">
        <f t="shared" si="198"/>
        <v>0</v>
      </c>
      <c r="BN105" s="25">
        <f t="shared" si="198"/>
        <v>0</v>
      </c>
      <c r="BO105" s="25">
        <f t="shared" si="198"/>
        <v>0</v>
      </c>
      <c r="BP105" s="25">
        <f t="shared" si="198"/>
        <v>0</v>
      </c>
      <c r="BQ105" s="25">
        <f t="shared" si="198"/>
        <v>0</v>
      </c>
      <c r="BR105" s="25">
        <f t="shared" si="198"/>
        <v>0</v>
      </c>
      <c r="BS105" s="25">
        <f t="shared" si="198"/>
        <v>0</v>
      </c>
      <c r="BT105" s="25">
        <f t="shared" si="198"/>
        <v>0</v>
      </c>
      <c r="BU105" s="25">
        <f t="shared" si="198"/>
        <v>0</v>
      </c>
      <c r="BV105" s="25">
        <f t="shared" si="198"/>
        <v>0</v>
      </c>
      <c r="BW105" s="25">
        <f t="shared" si="198"/>
        <v>0</v>
      </c>
      <c r="BX105" s="25">
        <f t="shared" si="198"/>
        <v>0</v>
      </c>
    </row>
    <row r="106">
      <c r="A106" s="118" t="str">
        <f>CONFIG!D83</f>
        <v>% EBE / CA</v>
      </c>
      <c r="B106" s="119"/>
      <c r="C106" s="119"/>
      <c r="D106" s="119" t="str">
        <f t="shared" ref="D106:H106" si="199">IFERROR(D105/D$18,"n.a")</f>
        <v>n.a</v>
      </c>
      <c r="E106" s="119" t="str">
        <f t="shared" si="199"/>
        <v>n.a</v>
      </c>
      <c r="F106" s="119" t="str">
        <f t="shared" si="199"/>
        <v>n.a</v>
      </c>
      <c r="G106" s="119" t="str">
        <f t="shared" si="199"/>
        <v>n.a</v>
      </c>
      <c r="H106" s="119" t="str">
        <f t="shared" si="199"/>
        <v>n.a</v>
      </c>
      <c r="I106" s="120"/>
      <c r="J106" s="33" t="str">
        <f t="shared" si="13"/>
        <v>-</v>
      </c>
      <c r="K106" s="33" t="str">
        <f t="shared" ref="K106:O106" si="200">IFERROR(D106/C106-1,"-")</f>
        <v>-</v>
      </c>
      <c r="L106" s="33" t="str">
        <f t="shared" si="200"/>
        <v>-</v>
      </c>
      <c r="M106" s="33" t="str">
        <f t="shared" si="200"/>
        <v>-</v>
      </c>
      <c r="N106" s="33" t="str">
        <f t="shared" si="200"/>
        <v>-</v>
      </c>
      <c r="O106" s="33" t="str">
        <f t="shared" si="200"/>
        <v>-</v>
      </c>
      <c r="P106" s="120"/>
      <c r="Q106" s="119" t="str">
        <f t="shared" ref="Q106:BX106" si="201">IFERROR(Q105/Q$18,"n.a")</f>
        <v>n.a</v>
      </c>
      <c r="R106" s="119" t="str">
        <f t="shared" si="201"/>
        <v>n.a</v>
      </c>
      <c r="S106" s="119" t="str">
        <f t="shared" si="201"/>
        <v>n.a</v>
      </c>
      <c r="T106" s="119" t="str">
        <f t="shared" si="201"/>
        <v>n.a</v>
      </c>
      <c r="U106" s="119" t="str">
        <f t="shared" si="201"/>
        <v>n.a</v>
      </c>
      <c r="V106" s="119" t="str">
        <f t="shared" si="201"/>
        <v>n.a</v>
      </c>
      <c r="W106" s="119" t="str">
        <f t="shared" si="201"/>
        <v>n.a</v>
      </c>
      <c r="X106" s="119" t="str">
        <f t="shared" si="201"/>
        <v>n.a</v>
      </c>
      <c r="Y106" s="119" t="str">
        <f t="shared" si="201"/>
        <v>n.a</v>
      </c>
      <c r="Z106" s="119" t="str">
        <f t="shared" si="201"/>
        <v>n.a</v>
      </c>
      <c r="AA106" s="119" t="str">
        <f t="shared" si="201"/>
        <v>n.a</v>
      </c>
      <c r="AB106" s="119" t="str">
        <f t="shared" si="201"/>
        <v>n.a</v>
      </c>
      <c r="AC106" s="119" t="str">
        <f t="shared" si="201"/>
        <v>n.a</v>
      </c>
      <c r="AD106" s="119" t="str">
        <f t="shared" si="201"/>
        <v>n.a</v>
      </c>
      <c r="AE106" s="119" t="str">
        <f t="shared" si="201"/>
        <v>n.a</v>
      </c>
      <c r="AF106" s="119" t="str">
        <f t="shared" si="201"/>
        <v>n.a</v>
      </c>
      <c r="AG106" s="119" t="str">
        <f t="shared" si="201"/>
        <v>n.a</v>
      </c>
      <c r="AH106" s="119" t="str">
        <f t="shared" si="201"/>
        <v>n.a</v>
      </c>
      <c r="AI106" s="119" t="str">
        <f t="shared" si="201"/>
        <v>n.a</v>
      </c>
      <c r="AJ106" s="119" t="str">
        <f t="shared" si="201"/>
        <v>n.a</v>
      </c>
      <c r="AK106" s="119" t="str">
        <f t="shared" si="201"/>
        <v>n.a</v>
      </c>
      <c r="AL106" s="119" t="str">
        <f t="shared" si="201"/>
        <v>n.a</v>
      </c>
      <c r="AM106" s="119" t="str">
        <f t="shared" si="201"/>
        <v>n.a</v>
      </c>
      <c r="AN106" s="119" t="str">
        <f t="shared" si="201"/>
        <v>n.a</v>
      </c>
      <c r="AO106" s="119" t="str">
        <f t="shared" si="201"/>
        <v>n.a</v>
      </c>
      <c r="AP106" s="119" t="str">
        <f t="shared" si="201"/>
        <v>n.a</v>
      </c>
      <c r="AQ106" s="119" t="str">
        <f t="shared" si="201"/>
        <v>n.a</v>
      </c>
      <c r="AR106" s="119" t="str">
        <f t="shared" si="201"/>
        <v>n.a</v>
      </c>
      <c r="AS106" s="119" t="str">
        <f t="shared" si="201"/>
        <v>n.a</v>
      </c>
      <c r="AT106" s="119" t="str">
        <f t="shared" si="201"/>
        <v>n.a</v>
      </c>
      <c r="AU106" s="119" t="str">
        <f t="shared" si="201"/>
        <v>n.a</v>
      </c>
      <c r="AV106" s="119" t="str">
        <f t="shared" si="201"/>
        <v>n.a</v>
      </c>
      <c r="AW106" s="119" t="str">
        <f t="shared" si="201"/>
        <v>n.a</v>
      </c>
      <c r="AX106" s="119" t="str">
        <f t="shared" si="201"/>
        <v>n.a</v>
      </c>
      <c r="AY106" s="119" t="str">
        <f t="shared" si="201"/>
        <v>n.a</v>
      </c>
      <c r="AZ106" s="119" t="str">
        <f t="shared" si="201"/>
        <v>n.a</v>
      </c>
      <c r="BA106" s="119" t="str">
        <f t="shared" si="201"/>
        <v>n.a</v>
      </c>
      <c r="BB106" s="119" t="str">
        <f t="shared" si="201"/>
        <v>n.a</v>
      </c>
      <c r="BC106" s="119" t="str">
        <f t="shared" si="201"/>
        <v>n.a</v>
      </c>
      <c r="BD106" s="119" t="str">
        <f t="shared" si="201"/>
        <v>n.a</v>
      </c>
      <c r="BE106" s="119" t="str">
        <f t="shared" si="201"/>
        <v>n.a</v>
      </c>
      <c r="BF106" s="119" t="str">
        <f t="shared" si="201"/>
        <v>n.a</v>
      </c>
      <c r="BG106" s="119" t="str">
        <f t="shared" si="201"/>
        <v>n.a</v>
      </c>
      <c r="BH106" s="119" t="str">
        <f t="shared" si="201"/>
        <v>n.a</v>
      </c>
      <c r="BI106" s="119" t="str">
        <f t="shared" si="201"/>
        <v>n.a</v>
      </c>
      <c r="BJ106" s="119" t="str">
        <f t="shared" si="201"/>
        <v>n.a</v>
      </c>
      <c r="BK106" s="119" t="str">
        <f t="shared" si="201"/>
        <v>n.a</v>
      </c>
      <c r="BL106" s="119" t="str">
        <f t="shared" si="201"/>
        <v>n.a</v>
      </c>
      <c r="BM106" s="119" t="str">
        <f t="shared" si="201"/>
        <v>n.a</v>
      </c>
      <c r="BN106" s="119" t="str">
        <f t="shared" si="201"/>
        <v>n.a</v>
      </c>
      <c r="BO106" s="119" t="str">
        <f t="shared" si="201"/>
        <v>n.a</v>
      </c>
      <c r="BP106" s="119" t="str">
        <f t="shared" si="201"/>
        <v>n.a</v>
      </c>
      <c r="BQ106" s="119" t="str">
        <f t="shared" si="201"/>
        <v>n.a</v>
      </c>
      <c r="BR106" s="119" t="str">
        <f t="shared" si="201"/>
        <v>n.a</v>
      </c>
      <c r="BS106" s="119" t="str">
        <f t="shared" si="201"/>
        <v>n.a</v>
      </c>
      <c r="BT106" s="119" t="str">
        <f t="shared" si="201"/>
        <v>n.a</v>
      </c>
      <c r="BU106" s="119" t="str">
        <f t="shared" si="201"/>
        <v>n.a</v>
      </c>
      <c r="BV106" s="119" t="str">
        <f t="shared" si="201"/>
        <v>n.a</v>
      </c>
      <c r="BW106" s="119" t="str">
        <f t="shared" si="201"/>
        <v>n.a</v>
      </c>
      <c r="BX106" s="119" t="str">
        <f t="shared" si="201"/>
        <v>n.a</v>
      </c>
    </row>
    <row r="107" collapsed="1">
      <c r="A107" s="87" t="str">
        <f>CONFIG!D84</f>
        <v>Dotations aux amortissements</v>
      </c>
      <c r="B107" s="180"/>
      <c r="C107" s="9"/>
      <c r="D107" s="22">
        <f t="shared" ref="D107:D122" si="204">SUM(Q107:AB107)</f>
        <v>0</v>
      </c>
      <c r="E107" s="22">
        <f t="shared" ref="E107:E122" si="205">SUM(AC107:AN107)</f>
        <v>0</v>
      </c>
      <c r="F107" s="22">
        <f t="shared" ref="F107:F122" si="206">SUM(AO107:AZ107)</f>
        <v>0</v>
      </c>
      <c r="G107" s="22">
        <f t="shared" ref="G107:G122" si="207">SUM(BA107:BL107)</f>
        <v>0</v>
      </c>
      <c r="H107" s="22">
        <f t="shared" ref="H107:H122" si="208">SUM(BM107:BX107)</f>
        <v>0</v>
      </c>
      <c r="I107" s="82"/>
      <c r="J107" s="24" t="str">
        <f t="shared" si="13"/>
        <v>-</v>
      </c>
      <c r="K107" s="24" t="str">
        <f t="shared" ref="K107:O107" si="202">IFERROR(D107/C107-1,"-")</f>
        <v>-</v>
      </c>
      <c r="L107" s="24" t="str">
        <f t="shared" si="202"/>
        <v>-</v>
      </c>
      <c r="M107" s="24" t="str">
        <f t="shared" si="202"/>
        <v>-</v>
      </c>
      <c r="N107" s="24" t="str">
        <f t="shared" si="202"/>
        <v>-</v>
      </c>
      <c r="O107" s="24" t="str">
        <f t="shared" si="202"/>
        <v>-</v>
      </c>
      <c r="P107" s="82"/>
      <c r="Q107" s="22">
        <f t="shared" ref="Q107:BX107" si="203">SUM(Q108,Q109,Q110:Q114)</f>
        <v>0</v>
      </c>
      <c r="R107" s="22">
        <f t="shared" si="203"/>
        <v>0</v>
      </c>
      <c r="S107" s="22">
        <f t="shared" si="203"/>
        <v>0</v>
      </c>
      <c r="T107" s="22">
        <f t="shared" si="203"/>
        <v>0</v>
      </c>
      <c r="U107" s="22">
        <f t="shared" si="203"/>
        <v>0</v>
      </c>
      <c r="V107" s="22">
        <f t="shared" si="203"/>
        <v>0</v>
      </c>
      <c r="W107" s="22">
        <f t="shared" si="203"/>
        <v>0</v>
      </c>
      <c r="X107" s="22">
        <f t="shared" si="203"/>
        <v>0</v>
      </c>
      <c r="Y107" s="22">
        <f t="shared" si="203"/>
        <v>0</v>
      </c>
      <c r="Z107" s="22">
        <f t="shared" si="203"/>
        <v>0</v>
      </c>
      <c r="AA107" s="22">
        <f t="shared" si="203"/>
        <v>0</v>
      </c>
      <c r="AB107" s="22">
        <f t="shared" si="203"/>
        <v>0</v>
      </c>
      <c r="AC107" s="22">
        <f t="shared" si="203"/>
        <v>0</v>
      </c>
      <c r="AD107" s="22">
        <f t="shared" si="203"/>
        <v>0</v>
      </c>
      <c r="AE107" s="22">
        <f t="shared" si="203"/>
        <v>0</v>
      </c>
      <c r="AF107" s="22">
        <f t="shared" si="203"/>
        <v>0</v>
      </c>
      <c r="AG107" s="22">
        <f t="shared" si="203"/>
        <v>0</v>
      </c>
      <c r="AH107" s="22">
        <f t="shared" si="203"/>
        <v>0</v>
      </c>
      <c r="AI107" s="22">
        <f t="shared" si="203"/>
        <v>0</v>
      </c>
      <c r="AJ107" s="22">
        <f t="shared" si="203"/>
        <v>0</v>
      </c>
      <c r="AK107" s="22">
        <f t="shared" si="203"/>
        <v>0</v>
      </c>
      <c r="AL107" s="22">
        <f t="shared" si="203"/>
        <v>0</v>
      </c>
      <c r="AM107" s="22">
        <f t="shared" si="203"/>
        <v>0</v>
      </c>
      <c r="AN107" s="22">
        <f t="shared" si="203"/>
        <v>0</v>
      </c>
      <c r="AO107" s="22">
        <f t="shared" si="203"/>
        <v>0</v>
      </c>
      <c r="AP107" s="22">
        <f t="shared" si="203"/>
        <v>0</v>
      </c>
      <c r="AQ107" s="22">
        <f t="shared" si="203"/>
        <v>0</v>
      </c>
      <c r="AR107" s="22">
        <f t="shared" si="203"/>
        <v>0</v>
      </c>
      <c r="AS107" s="22">
        <f t="shared" si="203"/>
        <v>0</v>
      </c>
      <c r="AT107" s="22">
        <f t="shared" si="203"/>
        <v>0</v>
      </c>
      <c r="AU107" s="22">
        <f t="shared" si="203"/>
        <v>0</v>
      </c>
      <c r="AV107" s="22">
        <f t="shared" si="203"/>
        <v>0</v>
      </c>
      <c r="AW107" s="22">
        <f t="shared" si="203"/>
        <v>0</v>
      </c>
      <c r="AX107" s="22">
        <f t="shared" si="203"/>
        <v>0</v>
      </c>
      <c r="AY107" s="22">
        <f t="shared" si="203"/>
        <v>0</v>
      </c>
      <c r="AZ107" s="22">
        <f t="shared" si="203"/>
        <v>0</v>
      </c>
      <c r="BA107" s="22">
        <f t="shared" si="203"/>
        <v>0</v>
      </c>
      <c r="BB107" s="22">
        <f t="shared" si="203"/>
        <v>0</v>
      </c>
      <c r="BC107" s="22">
        <f t="shared" si="203"/>
        <v>0</v>
      </c>
      <c r="BD107" s="22">
        <f t="shared" si="203"/>
        <v>0</v>
      </c>
      <c r="BE107" s="22">
        <f t="shared" si="203"/>
        <v>0</v>
      </c>
      <c r="BF107" s="22">
        <f t="shared" si="203"/>
        <v>0</v>
      </c>
      <c r="BG107" s="22">
        <f t="shared" si="203"/>
        <v>0</v>
      </c>
      <c r="BH107" s="22">
        <f t="shared" si="203"/>
        <v>0</v>
      </c>
      <c r="BI107" s="22">
        <f t="shared" si="203"/>
        <v>0</v>
      </c>
      <c r="BJ107" s="22">
        <f t="shared" si="203"/>
        <v>0</v>
      </c>
      <c r="BK107" s="22">
        <f t="shared" si="203"/>
        <v>0</v>
      </c>
      <c r="BL107" s="22">
        <f t="shared" si="203"/>
        <v>0</v>
      </c>
      <c r="BM107" s="22">
        <f t="shared" si="203"/>
        <v>0</v>
      </c>
      <c r="BN107" s="22">
        <f t="shared" si="203"/>
        <v>0</v>
      </c>
      <c r="BO107" s="22">
        <f t="shared" si="203"/>
        <v>0</v>
      </c>
      <c r="BP107" s="22">
        <f t="shared" si="203"/>
        <v>0</v>
      </c>
      <c r="BQ107" s="22">
        <f t="shared" si="203"/>
        <v>0</v>
      </c>
      <c r="BR107" s="22">
        <f t="shared" si="203"/>
        <v>0</v>
      </c>
      <c r="BS107" s="22">
        <f t="shared" si="203"/>
        <v>0</v>
      </c>
      <c r="BT107" s="22">
        <f t="shared" si="203"/>
        <v>0</v>
      </c>
      <c r="BU107" s="22">
        <f t="shared" si="203"/>
        <v>0</v>
      </c>
      <c r="BV107" s="22">
        <f t="shared" si="203"/>
        <v>0</v>
      </c>
      <c r="BW107" s="22">
        <f t="shared" si="203"/>
        <v>0</v>
      </c>
      <c r="BX107" s="22">
        <f t="shared" si="203"/>
        <v>0</v>
      </c>
    </row>
    <row r="108" hidden="1" outlineLevel="1">
      <c r="A108" s="186" t="str">
        <f>CONFIG!D84&amp;" "&amp;A25</f>
        <v>Dotations aux amortissements Production Immobilisée</v>
      </c>
      <c r="B108" s="79"/>
      <c r="C108" s="10"/>
      <c r="D108" s="10">
        <f t="shared" si="204"/>
        <v>0</v>
      </c>
      <c r="E108" s="10">
        <f t="shared" si="205"/>
        <v>0</v>
      </c>
      <c r="F108" s="10">
        <f t="shared" si="206"/>
        <v>0</v>
      </c>
      <c r="G108" s="10">
        <f t="shared" si="207"/>
        <v>0</v>
      </c>
      <c r="H108" s="10">
        <f t="shared" si="208"/>
        <v>0</v>
      </c>
      <c r="I108" s="79"/>
      <c r="J108" s="33" t="str">
        <f t="shared" si="13"/>
        <v>-</v>
      </c>
      <c r="K108" s="33" t="str">
        <f t="shared" ref="K108:O108" si="209">IFERROR(D108/C108-1,"-")</f>
        <v>-</v>
      </c>
      <c r="L108" s="33" t="str">
        <f t="shared" si="209"/>
        <v>-</v>
      </c>
      <c r="M108" s="33" t="str">
        <f t="shared" si="209"/>
        <v>-</v>
      </c>
      <c r="N108" s="33" t="str">
        <f t="shared" si="209"/>
        <v>-</v>
      </c>
      <c r="O108" s="33" t="str">
        <f t="shared" si="209"/>
        <v>-</v>
      </c>
      <c r="P108" s="79"/>
      <c r="Q108" s="188">
        <v>0.0</v>
      </c>
      <c r="R108" s="188">
        <v>0.0</v>
      </c>
      <c r="S108" s="188">
        <v>0.0</v>
      </c>
      <c r="T108" s="188">
        <v>0.0</v>
      </c>
      <c r="U108" s="188">
        <v>0.0</v>
      </c>
      <c r="V108" s="188">
        <v>0.0</v>
      </c>
      <c r="W108" s="188">
        <v>0.0</v>
      </c>
      <c r="X108" s="188">
        <v>0.0</v>
      </c>
      <c r="Y108" s="188">
        <v>0.0</v>
      </c>
      <c r="Z108" s="188">
        <v>0.0</v>
      </c>
      <c r="AA108" s="188">
        <v>0.0</v>
      </c>
      <c r="AB108" s="188">
        <v>0.0</v>
      </c>
      <c r="AC108" s="188">
        <v>0.0</v>
      </c>
      <c r="AD108" s="188">
        <v>0.0</v>
      </c>
      <c r="AE108" s="188">
        <v>0.0</v>
      </c>
      <c r="AF108" s="188">
        <v>0.0</v>
      </c>
      <c r="AG108" s="188">
        <v>0.0</v>
      </c>
      <c r="AH108" s="188">
        <v>0.0</v>
      </c>
      <c r="AI108" s="188">
        <v>0.0</v>
      </c>
      <c r="AJ108" s="188">
        <v>0.0</v>
      </c>
      <c r="AK108" s="188">
        <v>0.0</v>
      </c>
      <c r="AL108" s="188">
        <v>0.0</v>
      </c>
      <c r="AM108" s="188">
        <v>0.0</v>
      </c>
      <c r="AN108" s="188">
        <v>0.0</v>
      </c>
      <c r="AO108" s="188">
        <v>0.0</v>
      </c>
      <c r="AP108" s="188">
        <v>0.0</v>
      </c>
      <c r="AQ108" s="188">
        <v>0.0</v>
      </c>
      <c r="AR108" s="188">
        <v>0.0</v>
      </c>
      <c r="AS108" s="188">
        <v>0.0</v>
      </c>
      <c r="AT108" s="188">
        <v>0.0</v>
      </c>
      <c r="AU108" s="188">
        <v>0.0</v>
      </c>
      <c r="AV108" s="188">
        <v>0.0</v>
      </c>
      <c r="AW108" s="188">
        <v>0.0</v>
      </c>
      <c r="AX108" s="188">
        <v>0.0</v>
      </c>
      <c r="AY108" s="188">
        <v>0.0</v>
      </c>
      <c r="AZ108" s="188">
        <v>0.0</v>
      </c>
      <c r="BA108" s="188">
        <v>0.0</v>
      </c>
      <c r="BB108" s="188">
        <v>0.0</v>
      </c>
      <c r="BC108" s="188">
        <v>0.0</v>
      </c>
      <c r="BD108" s="188">
        <v>0.0</v>
      </c>
      <c r="BE108" s="188">
        <v>0.0</v>
      </c>
      <c r="BF108" s="188">
        <v>0.0</v>
      </c>
      <c r="BG108" s="188">
        <v>0.0</v>
      </c>
      <c r="BH108" s="188">
        <v>0.0</v>
      </c>
      <c r="BI108" s="188">
        <v>0.0</v>
      </c>
      <c r="BJ108" s="188">
        <v>0.0</v>
      </c>
      <c r="BK108" s="188">
        <v>0.0</v>
      </c>
      <c r="BL108" s="188">
        <v>0.0</v>
      </c>
      <c r="BM108" s="188">
        <v>0.0</v>
      </c>
      <c r="BN108" s="188">
        <v>0.0</v>
      </c>
      <c r="BO108" s="188">
        <v>0.0</v>
      </c>
      <c r="BP108" s="188">
        <v>0.0</v>
      </c>
      <c r="BQ108" s="188">
        <v>0.0</v>
      </c>
      <c r="BR108" s="188">
        <v>0.0</v>
      </c>
      <c r="BS108" s="188">
        <v>0.0</v>
      </c>
      <c r="BT108" s="188">
        <v>0.0</v>
      </c>
      <c r="BU108" s="188">
        <v>0.0</v>
      </c>
      <c r="BV108" s="188">
        <v>0.0</v>
      </c>
      <c r="BW108" s="188">
        <v>0.0</v>
      </c>
      <c r="BX108" s="188">
        <v>0.0</v>
      </c>
    </row>
    <row r="109" hidden="1" outlineLevel="1">
      <c r="A109" s="189" t="str">
        <f>CONFIG!D85</f>
        <v>Dotations aux amortissements Investissement Passés</v>
      </c>
      <c r="B109" s="79"/>
      <c r="C109" s="10"/>
      <c r="D109" s="10">
        <f t="shared" si="204"/>
        <v>0</v>
      </c>
      <c r="E109" s="10">
        <f t="shared" si="205"/>
        <v>0</v>
      </c>
      <c r="F109" s="10">
        <f t="shared" si="206"/>
        <v>0</v>
      </c>
      <c r="G109" s="10">
        <f t="shared" si="207"/>
        <v>0</v>
      </c>
      <c r="H109" s="10">
        <f t="shared" si="208"/>
        <v>0</v>
      </c>
      <c r="I109" s="79"/>
      <c r="J109" s="33" t="str">
        <f t="shared" si="13"/>
        <v>-</v>
      </c>
      <c r="K109" s="33" t="str">
        <f t="shared" ref="K109:O109" si="210">IFERROR(D109/C109-1,"-")</f>
        <v>-</v>
      </c>
      <c r="L109" s="33" t="str">
        <f t="shared" si="210"/>
        <v>-</v>
      </c>
      <c r="M109" s="33" t="str">
        <f t="shared" si="210"/>
        <v>-</v>
      </c>
      <c r="N109" s="33" t="str">
        <f t="shared" si="210"/>
        <v>-</v>
      </c>
      <c r="O109" s="33" t="str">
        <f t="shared" si="210"/>
        <v>-</v>
      </c>
      <c r="P109" s="79"/>
      <c r="Q109" s="188">
        <v>0.0</v>
      </c>
      <c r="R109" s="188">
        <v>0.0</v>
      </c>
      <c r="S109" s="188">
        <v>0.0</v>
      </c>
      <c r="T109" s="188">
        <v>0.0</v>
      </c>
      <c r="U109" s="188">
        <v>0.0</v>
      </c>
      <c r="V109" s="188">
        <v>0.0</v>
      </c>
      <c r="W109" s="188">
        <v>0.0</v>
      </c>
      <c r="X109" s="188">
        <v>0.0</v>
      </c>
      <c r="Y109" s="188">
        <v>0.0</v>
      </c>
      <c r="Z109" s="188">
        <v>0.0</v>
      </c>
      <c r="AA109" s="188">
        <v>0.0</v>
      </c>
      <c r="AB109" s="188">
        <v>0.0</v>
      </c>
      <c r="AC109" s="188">
        <v>0.0</v>
      </c>
      <c r="AD109" s="188">
        <v>0.0</v>
      </c>
      <c r="AE109" s="188">
        <v>0.0</v>
      </c>
      <c r="AF109" s="188">
        <v>0.0</v>
      </c>
      <c r="AG109" s="188">
        <v>0.0</v>
      </c>
      <c r="AH109" s="188">
        <v>0.0</v>
      </c>
      <c r="AI109" s="188">
        <v>0.0</v>
      </c>
      <c r="AJ109" s="188">
        <v>0.0</v>
      </c>
      <c r="AK109" s="188">
        <v>0.0</v>
      </c>
      <c r="AL109" s="188">
        <v>0.0</v>
      </c>
      <c r="AM109" s="188">
        <v>0.0</v>
      </c>
      <c r="AN109" s="188">
        <v>0.0</v>
      </c>
      <c r="AO109" s="188">
        <v>0.0</v>
      </c>
      <c r="AP109" s="188">
        <v>0.0</v>
      </c>
      <c r="AQ109" s="188">
        <v>0.0</v>
      </c>
      <c r="AR109" s="188">
        <v>0.0</v>
      </c>
      <c r="AS109" s="188">
        <v>0.0</v>
      </c>
      <c r="AT109" s="188">
        <v>0.0</v>
      </c>
      <c r="AU109" s="188">
        <v>0.0</v>
      </c>
      <c r="AV109" s="188">
        <v>0.0</v>
      </c>
      <c r="AW109" s="188">
        <v>0.0</v>
      </c>
      <c r="AX109" s="188">
        <v>0.0</v>
      </c>
      <c r="AY109" s="188">
        <v>0.0</v>
      </c>
      <c r="AZ109" s="188">
        <v>0.0</v>
      </c>
      <c r="BA109" s="188">
        <v>0.0</v>
      </c>
      <c r="BB109" s="188">
        <v>0.0</v>
      </c>
      <c r="BC109" s="188">
        <v>0.0</v>
      </c>
      <c r="BD109" s="188">
        <v>0.0</v>
      </c>
      <c r="BE109" s="188">
        <v>0.0</v>
      </c>
      <c r="BF109" s="188">
        <v>0.0</v>
      </c>
      <c r="BG109" s="188">
        <v>0.0</v>
      </c>
      <c r="BH109" s="188">
        <v>0.0</v>
      </c>
      <c r="BI109" s="188">
        <v>0.0</v>
      </c>
      <c r="BJ109" s="188">
        <v>0.0</v>
      </c>
      <c r="BK109" s="188">
        <v>0.0</v>
      </c>
      <c r="BL109" s="188">
        <v>0.0</v>
      </c>
      <c r="BM109" s="188">
        <v>0.0</v>
      </c>
      <c r="BN109" s="188">
        <v>0.0</v>
      </c>
      <c r="BO109" s="188">
        <v>0.0</v>
      </c>
      <c r="BP109" s="188">
        <v>0.0</v>
      </c>
      <c r="BQ109" s="188">
        <v>0.0</v>
      </c>
      <c r="BR109" s="188">
        <v>0.0</v>
      </c>
      <c r="BS109" s="188">
        <v>0.0</v>
      </c>
      <c r="BT109" s="188">
        <v>0.0</v>
      </c>
      <c r="BU109" s="188">
        <v>0.0</v>
      </c>
      <c r="BV109" s="188">
        <v>0.0</v>
      </c>
      <c r="BW109" s="188">
        <v>0.0</v>
      </c>
      <c r="BX109" s="188">
        <v>0.0</v>
      </c>
    </row>
    <row r="110" hidden="1" outlineLevel="1">
      <c r="A110" s="186" t="str">
        <f>CONFIG!$D$84&amp;" "&amp;TRESO!A54</f>
        <v>Dotations aux amortissements Investissement P1</v>
      </c>
      <c r="B110" s="79"/>
      <c r="C110" s="10"/>
      <c r="D110" s="10">
        <f t="shared" si="204"/>
        <v>0</v>
      </c>
      <c r="E110" s="10">
        <f t="shared" si="205"/>
        <v>0</v>
      </c>
      <c r="F110" s="10">
        <f t="shared" si="206"/>
        <v>0</v>
      </c>
      <c r="G110" s="10">
        <f t="shared" si="207"/>
        <v>0</v>
      </c>
      <c r="H110" s="10">
        <f t="shared" si="208"/>
        <v>0</v>
      </c>
      <c r="I110" s="79"/>
      <c r="J110" s="33" t="str">
        <f t="shared" si="13"/>
        <v>-</v>
      </c>
      <c r="K110" s="33" t="str">
        <f t="shared" ref="K110:O110" si="211">IFERROR(D110/C110-1,"-")</f>
        <v>-</v>
      </c>
      <c r="L110" s="33" t="str">
        <f t="shared" si="211"/>
        <v>-</v>
      </c>
      <c r="M110" s="33" t="str">
        <f t="shared" si="211"/>
        <v>-</v>
      </c>
      <c r="N110" s="33" t="str">
        <f t="shared" si="211"/>
        <v>-</v>
      </c>
      <c r="O110" s="33" t="str">
        <f t="shared" si="211"/>
        <v>-</v>
      </c>
      <c r="P110" s="79"/>
      <c r="Q110" s="190">
        <f>SUMIFS(TRESO!$J54:J54,TRESO!$J$2:J$2,"&gt;"&amp;EDATE(TRESO!J$2,-TRESO!$B54*12))/(TRESO!$B54*12)</f>
        <v>0</v>
      </c>
      <c r="R110" s="190">
        <f>SUMIFS(TRESO!$J54:K54,TRESO!$J$2:K$2,"&gt;"&amp;EDATE(TRESO!K$2,-TRESO!$B54*12))/(TRESO!$B54*12)</f>
        <v>0</v>
      </c>
      <c r="S110" s="190">
        <f>SUMIFS(TRESO!$J54:L54,TRESO!$J$2:L$2,"&gt;"&amp;EDATE(TRESO!L$2,-TRESO!$B54*12))/(TRESO!$B54*12)</f>
        <v>0</v>
      </c>
      <c r="T110" s="190">
        <f>SUMIFS(TRESO!$J54:M54,TRESO!$J$2:M$2,"&gt;"&amp;EDATE(TRESO!M$2,-TRESO!$B54*12))/(TRESO!$B54*12)</f>
        <v>0</v>
      </c>
      <c r="U110" s="190">
        <f>SUMIFS(TRESO!$J54:N54,TRESO!$J$2:N$2,"&gt;"&amp;EDATE(TRESO!N$2,-TRESO!$B54*12))/(TRESO!$B54*12)</f>
        <v>0</v>
      </c>
      <c r="V110" s="190">
        <f>SUMIFS(TRESO!$J54:O54,TRESO!$J$2:O$2,"&gt;"&amp;EDATE(TRESO!O$2,-TRESO!$B54*12))/(TRESO!$B54*12)</f>
        <v>0</v>
      </c>
      <c r="W110" s="190">
        <f>SUMIFS(TRESO!$J54:P54,TRESO!$J$2:P$2,"&gt;"&amp;EDATE(TRESO!P$2,-TRESO!$B54*12))/(TRESO!$B54*12)</f>
        <v>0</v>
      </c>
      <c r="X110" s="190">
        <f>SUMIFS(TRESO!$J54:Q54,TRESO!$J$2:Q$2,"&gt;"&amp;EDATE(TRESO!Q$2,-TRESO!$B54*12))/(TRESO!$B54*12)</f>
        <v>0</v>
      </c>
      <c r="Y110" s="190">
        <f>SUMIFS(TRESO!$J54:R54,TRESO!$J$2:R$2,"&gt;"&amp;EDATE(TRESO!R$2,-TRESO!$B54*12))/(TRESO!$B54*12)</f>
        <v>0</v>
      </c>
      <c r="Z110" s="190">
        <f>SUMIFS(TRESO!$J54:S54,TRESO!$J$2:S$2,"&gt;"&amp;EDATE(TRESO!S$2,-TRESO!$B54*12))/(TRESO!$B54*12)</f>
        <v>0</v>
      </c>
      <c r="AA110" s="190">
        <f>SUMIFS(TRESO!$J54:T54,TRESO!$J$2:T$2,"&gt;"&amp;EDATE(TRESO!T$2,-TRESO!$B54*12))/(TRESO!$B54*12)</f>
        <v>0</v>
      </c>
      <c r="AB110" s="190">
        <f>SUMIFS(TRESO!$J54:U54,TRESO!$J$2:U$2,"&gt;"&amp;EDATE(TRESO!U$2,-TRESO!$B54*12))/(TRESO!$B54*12)</f>
        <v>0</v>
      </c>
      <c r="AC110" s="190">
        <f>SUMIFS(TRESO!$J54:V54,TRESO!$J$2:V$2,"&gt;"&amp;EDATE(TRESO!V$2,-TRESO!$B54*12))/(TRESO!$B54*12)</f>
        <v>0</v>
      </c>
      <c r="AD110" s="190">
        <f>SUMIFS(TRESO!$J54:W54,TRESO!$J$2:W$2,"&gt;"&amp;EDATE(TRESO!W$2,-TRESO!$B54*12))/(TRESO!$B54*12)</f>
        <v>0</v>
      </c>
      <c r="AE110" s="190">
        <f>SUMIFS(TRESO!$J54:X54,TRESO!$J$2:X$2,"&gt;"&amp;EDATE(TRESO!X$2,-TRESO!$B54*12))/(TRESO!$B54*12)</f>
        <v>0</v>
      </c>
      <c r="AF110" s="190">
        <f>SUMIFS(TRESO!$J54:Y54,TRESO!$J$2:Y$2,"&gt;"&amp;EDATE(TRESO!Y$2,-TRESO!$B54*12))/(TRESO!$B54*12)</f>
        <v>0</v>
      </c>
      <c r="AG110" s="190">
        <f>SUMIFS(TRESO!$J54:Z54,TRESO!$J$2:Z$2,"&gt;"&amp;EDATE(TRESO!Z$2,-TRESO!$B54*12))/(TRESO!$B54*12)</f>
        <v>0</v>
      </c>
      <c r="AH110" s="190">
        <f>SUMIFS(TRESO!$J54:AA54,TRESO!$J$2:AA$2,"&gt;"&amp;EDATE(TRESO!AA$2,-TRESO!$B54*12))/(TRESO!$B54*12)</f>
        <v>0</v>
      </c>
      <c r="AI110" s="190">
        <f>SUMIFS(TRESO!$J54:AB54,TRESO!$J$2:AB$2,"&gt;"&amp;EDATE(TRESO!AB$2,-TRESO!$B54*12))/(TRESO!$B54*12)</f>
        <v>0</v>
      </c>
      <c r="AJ110" s="190">
        <f>SUMIFS(TRESO!$J54:AC54,TRESO!$J$2:AC$2,"&gt;"&amp;EDATE(TRESO!AC$2,-TRESO!$B54*12))/(TRESO!$B54*12)</f>
        <v>0</v>
      </c>
      <c r="AK110" s="190">
        <f>SUMIFS(TRESO!$J54:AD54,TRESO!$J$2:AD$2,"&gt;"&amp;EDATE(TRESO!AD$2,-TRESO!$B54*12))/(TRESO!$B54*12)</f>
        <v>0</v>
      </c>
      <c r="AL110" s="190">
        <f>SUMIFS(TRESO!$J54:AE54,TRESO!$J$2:AE$2,"&gt;"&amp;EDATE(TRESO!AE$2,-TRESO!$B54*12))/(TRESO!$B54*12)</f>
        <v>0</v>
      </c>
      <c r="AM110" s="190">
        <f>SUMIFS(TRESO!$J54:AF54,TRESO!$J$2:AF$2,"&gt;"&amp;EDATE(TRESO!AF$2,-TRESO!$B54*12))/(TRESO!$B54*12)</f>
        <v>0</v>
      </c>
      <c r="AN110" s="190">
        <f>SUMIFS(TRESO!$J54:AG54,TRESO!$J$2:AG$2,"&gt;"&amp;EDATE(TRESO!AG$2,-TRESO!$B54*12))/(TRESO!$B54*12)</f>
        <v>0</v>
      </c>
      <c r="AO110" s="190">
        <f>SUMIFS(TRESO!$J54:AH54,TRESO!$J$2:AH$2,"&gt;"&amp;EDATE(TRESO!AH$2,-TRESO!$B54*12))/(TRESO!$B54*12)</f>
        <v>0</v>
      </c>
      <c r="AP110" s="190">
        <f>SUMIFS(TRESO!$J54:AI54,TRESO!$J$2:AI$2,"&gt;"&amp;EDATE(TRESO!AI$2,-TRESO!$B54*12))/(TRESO!$B54*12)</f>
        <v>0</v>
      </c>
      <c r="AQ110" s="190">
        <f>SUMIFS(TRESO!$J54:AJ54,TRESO!$J$2:AJ$2,"&gt;"&amp;EDATE(TRESO!AJ$2,-TRESO!$B54*12))/(TRESO!$B54*12)</f>
        <v>0</v>
      </c>
      <c r="AR110" s="190">
        <f>SUMIFS(TRESO!$J54:AK54,TRESO!$J$2:AK$2,"&gt;"&amp;EDATE(TRESO!AK$2,-TRESO!$B54*12))/(TRESO!$B54*12)</f>
        <v>0</v>
      </c>
      <c r="AS110" s="190">
        <f>SUMIFS(TRESO!$J54:AL54,TRESO!$J$2:AL$2,"&gt;"&amp;EDATE(TRESO!AL$2,-TRESO!$B54*12))/(TRESO!$B54*12)</f>
        <v>0</v>
      </c>
      <c r="AT110" s="190">
        <f>SUMIFS(TRESO!$J54:AM54,TRESO!$J$2:AM$2,"&gt;"&amp;EDATE(TRESO!AM$2,-TRESO!$B54*12))/(TRESO!$B54*12)</f>
        <v>0</v>
      </c>
      <c r="AU110" s="190">
        <f>SUMIFS(TRESO!$J54:AN54,TRESO!$J$2:AN$2,"&gt;"&amp;EDATE(TRESO!AN$2,-TRESO!$B54*12))/(TRESO!$B54*12)</f>
        <v>0</v>
      </c>
      <c r="AV110" s="190">
        <f>SUMIFS(TRESO!$J54:AO54,TRESO!$J$2:AO$2,"&gt;"&amp;EDATE(TRESO!AO$2,-TRESO!$B54*12))/(TRESO!$B54*12)</f>
        <v>0</v>
      </c>
      <c r="AW110" s="190">
        <f>SUMIFS(TRESO!$J54:AP54,TRESO!$J$2:AP$2,"&gt;"&amp;EDATE(TRESO!AP$2,-TRESO!$B54*12))/(TRESO!$B54*12)</f>
        <v>0</v>
      </c>
      <c r="AX110" s="190">
        <f>SUMIFS(TRESO!$J54:AQ54,TRESO!$J$2:AQ$2,"&gt;"&amp;EDATE(TRESO!AQ$2,-TRESO!$B54*12))/(TRESO!$B54*12)</f>
        <v>0</v>
      </c>
      <c r="AY110" s="190">
        <f>SUMIFS(TRESO!$J54:AR54,TRESO!$J$2:AR$2,"&gt;"&amp;EDATE(TRESO!AR$2,-TRESO!$B54*12))/(TRESO!$B54*12)</f>
        <v>0</v>
      </c>
      <c r="AZ110" s="190">
        <f>SUMIFS(TRESO!$J54:AS54,TRESO!$J$2:AS$2,"&gt;"&amp;EDATE(TRESO!AS$2,-TRESO!$B54*12))/(TRESO!$B54*12)</f>
        <v>0</v>
      </c>
      <c r="BA110" s="190">
        <f>SUMIFS(TRESO!$J54:AT54,TRESO!$J$2:AT$2,"&gt;"&amp;EDATE(TRESO!AT$2,-TRESO!$B54*12))/(TRESO!$B54*12)</f>
        <v>0</v>
      </c>
      <c r="BB110" s="190">
        <f>SUMIFS(TRESO!$J54:AU54,TRESO!$J$2:AU$2,"&gt;"&amp;EDATE(TRESO!AU$2,-TRESO!$B54*12))/(TRESO!$B54*12)</f>
        <v>0</v>
      </c>
      <c r="BC110" s="190">
        <f>SUMIFS(TRESO!$J54:AV54,TRESO!$J$2:AV$2,"&gt;"&amp;EDATE(TRESO!AV$2,-TRESO!$B54*12))/(TRESO!$B54*12)</f>
        <v>0</v>
      </c>
      <c r="BD110" s="190">
        <f>SUMIFS(TRESO!$J54:AW54,TRESO!$J$2:AW$2,"&gt;"&amp;EDATE(TRESO!AW$2,-TRESO!$B54*12))/(TRESO!$B54*12)</f>
        <v>0</v>
      </c>
      <c r="BE110" s="190">
        <f>SUMIFS(TRESO!$J54:AX54,TRESO!$J$2:AX$2,"&gt;"&amp;EDATE(TRESO!AX$2,-TRESO!$B54*12))/(TRESO!$B54*12)</f>
        <v>0</v>
      </c>
      <c r="BF110" s="190">
        <f>SUMIFS(TRESO!$J54:AY54,TRESO!$J$2:AY$2,"&gt;"&amp;EDATE(TRESO!AY$2,-TRESO!$B54*12))/(TRESO!$B54*12)</f>
        <v>0</v>
      </c>
      <c r="BG110" s="190">
        <f>SUMIFS(TRESO!$J54:AZ54,TRESO!$J$2:AZ$2,"&gt;"&amp;EDATE(TRESO!AZ$2,-TRESO!$B54*12))/(TRESO!$B54*12)</f>
        <v>0</v>
      </c>
      <c r="BH110" s="190">
        <f>SUMIFS(TRESO!$J54:BA54,TRESO!$J$2:BA$2,"&gt;"&amp;EDATE(TRESO!BA$2,-TRESO!$B54*12))/(TRESO!$B54*12)</f>
        <v>0</v>
      </c>
      <c r="BI110" s="190">
        <f>SUMIFS(TRESO!$J54:BB54,TRESO!$J$2:BB$2,"&gt;"&amp;EDATE(TRESO!BB$2,-TRESO!$B54*12))/(TRESO!$B54*12)</f>
        <v>0</v>
      </c>
      <c r="BJ110" s="190">
        <f>SUMIFS(TRESO!$J54:BC54,TRESO!$J$2:BC$2,"&gt;"&amp;EDATE(TRESO!BC$2,-TRESO!$B54*12))/(TRESO!$B54*12)</f>
        <v>0</v>
      </c>
      <c r="BK110" s="190">
        <f>SUMIFS(TRESO!$J54:BD54,TRESO!$J$2:BD$2,"&gt;"&amp;EDATE(TRESO!BD$2,-TRESO!$B54*12))/(TRESO!$B54*12)</f>
        <v>0</v>
      </c>
      <c r="BL110" s="190">
        <f>SUMIFS(TRESO!$J54:BE54,TRESO!$J$2:BE$2,"&gt;"&amp;EDATE(TRESO!BE$2,-TRESO!$B54*12))/(TRESO!$B54*12)</f>
        <v>0</v>
      </c>
      <c r="BM110" s="190">
        <f>SUMIFS(TRESO!$J54:BF54,TRESO!$J$2:BF$2,"&gt;"&amp;EDATE(TRESO!BF$2,-TRESO!$B54*12))/(TRESO!$B54*12)</f>
        <v>0</v>
      </c>
      <c r="BN110" s="190">
        <f>SUMIFS(TRESO!$J54:BG54,TRESO!$J$2:BG$2,"&gt;"&amp;EDATE(TRESO!BG$2,-TRESO!$B54*12))/(TRESO!$B54*12)</f>
        <v>0</v>
      </c>
      <c r="BO110" s="190">
        <f>SUMIFS(TRESO!$J54:BH54,TRESO!$J$2:BH$2,"&gt;"&amp;EDATE(TRESO!BH$2,-TRESO!$B54*12))/(TRESO!$B54*12)</f>
        <v>0</v>
      </c>
      <c r="BP110" s="190">
        <f>SUMIFS(TRESO!$J54:BI54,TRESO!$J$2:BI$2,"&gt;"&amp;EDATE(TRESO!BI$2,-TRESO!$B54*12))/(TRESO!$B54*12)</f>
        <v>0</v>
      </c>
      <c r="BQ110" s="190">
        <f>SUMIFS(TRESO!$J54:BJ54,TRESO!$J$2:BJ$2,"&gt;"&amp;EDATE(TRESO!BJ$2,-TRESO!$B54*12))/(TRESO!$B54*12)</f>
        <v>0</v>
      </c>
      <c r="BR110" s="190">
        <f>SUMIFS(TRESO!$J54:BK54,TRESO!$J$2:BK$2,"&gt;"&amp;EDATE(TRESO!BK$2,-TRESO!$B54*12))/(TRESO!$B54*12)</f>
        <v>0</v>
      </c>
      <c r="BS110" s="190">
        <f>SUMIFS(TRESO!$J54:BL54,TRESO!$J$2:BL$2,"&gt;"&amp;EDATE(TRESO!BL$2,-TRESO!$B54*12))/(TRESO!$B54*12)</f>
        <v>0</v>
      </c>
      <c r="BT110" s="190">
        <f>SUMIFS(TRESO!$J54:BM54,TRESO!$J$2:BM$2,"&gt;"&amp;EDATE(TRESO!BM$2,-TRESO!$B54*12))/(TRESO!$B54*12)</f>
        <v>0</v>
      </c>
      <c r="BU110" s="190">
        <f>SUMIFS(TRESO!$J54:BN54,TRESO!$J$2:BN$2,"&gt;"&amp;EDATE(TRESO!BN$2,-TRESO!$B54*12))/(TRESO!$B54*12)</f>
        <v>0</v>
      </c>
      <c r="BV110" s="190">
        <f>SUMIFS(TRESO!$J54:BO54,TRESO!$J$2:BO$2,"&gt;"&amp;EDATE(TRESO!BO$2,-TRESO!$B54*12))/(TRESO!$B54*12)</f>
        <v>0</v>
      </c>
      <c r="BW110" s="190">
        <f>SUMIFS(TRESO!$J54:BP54,TRESO!$J$2:BP$2,"&gt;"&amp;EDATE(TRESO!BP$2,-TRESO!$B54*12))/(TRESO!$B54*12)</f>
        <v>0</v>
      </c>
      <c r="BX110" s="190">
        <f>SUMIFS(TRESO!$J54:BQ54,TRESO!$J$2:BQ$2,"&gt;"&amp;EDATE(TRESO!BQ$2,-TRESO!$B54*12))/(TRESO!$B54*12)</f>
        <v>0</v>
      </c>
    </row>
    <row r="111" hidden="1" outlineLevel="1">
      <c r="A111" s="186" t="str">
        <f>CONFIG!$D$84&amp;" "&amp;TRESO!A55</f>
        <v>Dotations aux amortissements Investissement P2</v>
      </c>
      <c r="B111" s="79"/>
      <c r="C111" s="10"/>
      <c r="D111" s="10">
        <f t="shared" si="204"/>
        <v>0</v>
      </c>
      <c r="E111" s="10">
        <f t="shared" si="205"/>
        <v>0</v>
      </c>
      <c r="F111" s="10">
        <f t="shared" si="206"/>
        <v>0</v>
      </c>
      <c r="G111" s="10">
        <f t="shared" si="207"/>
        <v>0</v>
      </c>
      <c r="H111" s="10">
        <f t="shared" si="208"/>
        <v>0</v>
      </c>
      <c r="I111" s="79"/>
      <c r="J111" s="33" t="str">
        <f t="shared" si="13"/>
        <v>-</v>
      </c>
      <c r="K111" s="33" t="str">
        <f t="shared" ref="K111:O111" si="212">IFERROR(D111/C111-1,"-")</f>
        <v>-</v>
      </c>
      <c r="L111" s="33" t="str">
        <f t="shared" si="212"/>
        <v>-</v>
      </c>
      <c r="M111" s="33" t="str">
        <f t="shared" si="212"/>
        <v>-</v>
      </c>
      <c r="N111" s="33" t="str">
        <f t="shared" si="212"/>
        <v>-</v>
      </c>
      <c r="O111" s="33" t="str">
        <f t="shared" si="212"/>
        <v>-</v>
      </c>
      <c r="P111" s="79"/>
      <c r="Q111" s="190">
        <f>SUMIFS(TRESO!$J55:J55,TRESO!$J$2:J$2,"&gt;"&amp;EDATE(TRESO!J$2,-TRESO!$B55*12))/(TRESO!$B55*12)</f>
        <v>0</v>
      </c>
      <c r="R111" s="190">
        <f>SUMIFS(TRESO!$J55:K55,TRESO!$J$2:K$2,"&gt;"&amp;EDATE(TRESO!K$2,-TRESO!$B55*12))/(TRESO!$B55*12)</f>
        <v>0</v>
      </c>
      <c r="S111" s="190">
        <f>SUMIFS(TRESO!$J55:L55,TRESO!$J$2:L$2,"&gt;"&amp;EDATE(TRESO!L$2,-TRESO!$B55*12))/(TRESO!$B55*12)</f>
        <v>0</v>
      </c>
      <c r="T111" s="190">
        <f>SUMIFS(TRESO!$J55:M55,TRESO!$J$2:M$2,"&gt;"&amp;EDATE(TRESO!M$2,-TRESO!$B55*12))/(TRESO!$B55*12)</f>
        <v>0</v>
      </c>
      <c r="U111" s="190">
        <f>SUMIFS(TRESO!$J55:N55,TRESO!$J$2:N$2,"&gt;"&amp;EDATE(TRESO!N$2,-TRESO!$B55*12))/(TRESO!$B55*12)</f>
        <v>0</v>
      </c>
      <c r="V111" s="190">
        <f>SUMIFS(TRESO!$J55:O55,TRESO!$J$2:O$2,"&gt;"&amp;EDATE(TRESO!O$2,-TRESO!$B55*12))/(TRESO!$B55*12)</f>
        <v>0</v>
      </c>
      <c r="W111" s="190">
        <f>SUMIFS(TRESO!$J55:P55,TRESO!$J$2:P$2,"&gt;"&amp;EDATE(TRESO!P$2,-TRESO!$B55*12))/(TRESO!$B55*12)</f>
        <v>0</v>
      </c>
      <c r="X111" s="190">
        <f>SUMIFS(TRESO!$J55:Q55,TRESO!$J$2:Q$2,"&gt;"&amp;EDATE(TRESO!Q$2,-TRESO!$B55*12))/(TRESO!$B55*12)</f>
        <v>0</v>
      </c>
      <c r="Y111" s="190">
        <f>SUMIFS(TRESO!$J55:R55,TRESO!$J$2:R$2,"&gt;"&amp;EDATE(TRESO!R$2,-TRESO!$B55*12))/(TRESO!$B55*12)</f>
        <v>0</v>
      </c>
      <c r="Z111" s="190">
        <f>SUMIFS(TRESO!$J55:S55,TRESO!$J$2:S$2,"&gt;"&amp;EDATE(TRESO!S$2,-TRESO!$B55*12))/(TRESO!$B55*12)</f>
        <v>0</v>
      </c>
      <c r="AA111" s="190">
        <f>SUMIFS(TRESO!$J55:T55,TRESO!$J$2:T$2,"&gt;"&amp;EDATE(TRESO!T$2,-TRESO!$B55*12))/(TRESO!$B55*12)</f>
        <v>0</v>
      </c>
      <c r="AB111" s="190">
        <f>SUMIFS(TRESO!$J55:U55,TRESO!$J$2:U$2,"&gt;"&amp;EDATE(TRESO!U$2,-TRESO!$B55*12))/(TRESO!$B55*12)</f>
        <v>0</v>
      </c>
      <c r="AC111" s="190">
        <f>SUMIFS(TRESO!$J55:V55,TRESO!$J$2:V$2,"&gt;"&amp;EDATE(TRESO!V$2,-TRESO!$B55*12))/(TRESO!$B55*12)</f>
        <v>0</v>
      </c>
      <c r="AD111" s="190">
        <f>SUMIFS(TRESO!$J55:W55,TRESO!$J$2:W$2,"&gt;"&amp;EDATE(TRESO!W$2,-TRESO!$B55*12))/(TRESO!$B55*12)</f>
        <v>0</v>
      </c>
      <c r="AE111" s="190">
        <f>SUMIFS(TRESO!$J55:X55,TRESO!$J$2:X$2,"&gt;"&amp;EDATE(TRESO!X$2,-TRESO!$B55*12))/(TRESO!$B55*12)</f>
        <v>0</v>
      </c>
      <c r="AF111" s="190">
        <f>SUMIFS(TRESO!$J55:Y55,TRESO!$J$2:Y$2,"&gt;"&amp;EDATE(TRESO!Y$2,-TRESO!$B55*12))/(TRESO!$B55*12)</f>
        <v>0</v>
      </c>
      <c r="AG111" s="190">
        <f>SUMIFS(TRESO!$J55:Z55,TRESO!$J$2:Z$2,"&gt;"&amp;EDATE(TRESO!Z$2,-TRESO!$B55*12))/(TRESO!$B55*12)</f>
        <v>0</v>
      </c>
      <c r="AH111" s="190">
        <f>SUMIFS(TRESO!$J55:AA55,TRESO!$J$2:AA$2,"&gt;"&amp;EDATE(TRESO!AA$2,-TRESO!$B55*12))/(TRESO!$B55*12)</f>
        <v>0</v>
      </c>
      <c r="AI111" s="190">
        <f>SUMIFS(TRESO!$J55:AB55,TRESO!$J$2:AB$2,"&gt;"&amp;EDATE(TRESO!AB$2,-TRESO!$B55*12))/(TRESO!$B55*12)</f>
        <v>0</v>
      </c>
      <c r="AJ111" s="190">
        <f>SUMIFS(TRESO!$J55:AC55,TRESO!$J$2:AC$2,"&gt;"&amp;EDATE(TRESO!AC$2,-TRESO!$B55*12))/(TRESO!$B55*12)</f>
        <v>0</v>
      </c>
      <c r="AK111" s="190">
        <f>SUMIFS(TRESO!$J55:AD55,TRESO!$J$2:AD$2,"&gt;"&amp;EDATE(TRESO!AD$2,-TRESO!$B55*12))/(TRESO!$B55*12)</f>
        <v>0</v>
      </c>
      <c r="AL111" s="190">
        <f>SUMIFS(TRESO!$J55:AE55,TRESO!$J$2:AE$2,"&gt;"&amp;EDATE(TRESO!AE$2,-TRESO!$B55*12))/(TRESO!$B55*12)</f>
        <v>0</v>
      </c>
      <c r="AM111" s="190">
        <f>SUMIFS(TRESO!$J55:AF55,TRESO!$J$2:AF$2,"&gt;"&amp;EDATE(TRESO!AF$2,-TRESO!$B55*12))/(TRESO!$B55*12)</f>
        <v>0</v>
      </c>
      <c r="AN111" s="190">
        <f>SUMIFS(TRESO!$J55:AG55,TRESO!$J$2:AG$2,"&gt;"&amp;EDATE(TRESO!AG$2,-TRESO!$B55*12))/(TRESO!$B55*12)</f>
        <v>0</v>
      </c>
      <c r="AO111" s="190">
        <f>SUMIFS(TRESO!$J55:AH55,TRESO!$J$2:AH$2,"&gt;"&amp;EDATE(TRESO!AH$2,-TRESO!$B55*12))/(TRESO!$B55*12)</f>
        <v>0</v>
      </c>
      <c r="AP111" s="190">
        <f>SUMIFS(TRESO!$J55:AI55,TRESO!$J$2:AI$2,"&gt;"&amp;EDATE(TRESO!AI$2,-TRESO!$B55*12))/(TRESO!$B55*12)</f>
        <v>0</v>
      </c>
      <c r="AQ111" s="190">
        <f>SUMIFS(TRESO!$J55:AJ55,TRESO!$J$2:AJ$2,"&gt;"&amp;EDATE(TRESO!AJ$2,-TRESO!$B55*12))/(TRESO!$B55*12)</f>
        <v>0</v>
      </c>
      <c r="AR111" s="190">
        <f>SUMIFS(TRESO!$J55:AK55,TRESO!$J$2:AK$2,"&gt;"&amp;EDATE(TRESO!AK$2,-TRESO!$B55*12))/(TRESO!$B55*12)</f>
        <v>0</v>
      </c>
      <c r="AS111" s="190">
        <f>SUMIFS(TRESO!$J55:AL55,TRESO!$J$2:AL$2,"&gt;"&amp;EDATE(TRESO!AL$2,-TRESO!$B55*12))/(TRESO!$B55*12)</f>
        <v>0</v>
      </c>
      <c r="AT111" s="190">
        <f>SUMIFS(TRESO!$J55:AM55,TRESO!$J$2:AM$2,"&gt;"&amp;EDATE(TRESO!AM$2,-TRESO!$B55*12))/(TRESO!$B55*12)</f>
        <v>0</v>
      </c>
      <c r="AU111" s="190">
        <f>SUMIFS(TRESO!$J55:AN55,TRESO!$J$2:AN$2,"&gt;"&amp;EDATE(TRESO!AN$2,-TRESO!$B55*12))/(TRESO!$B55*12)</f>
        <v>0</v>
      </c>
      <c r="AV111" s="190">
        <f>SUMIFS(TRESO!$J55:AO55,TRESO!$J$2:AO$2,"&gt;"&amp;EDATE(TRESO!AO$2,-TRESO!$B55*12))/(TRESO!$B55*12)</f>
        <v>0</v>
      </c>
      <c r="AW111" s="190">
        <f>SUMIFS(TRESO!$J55:AP55,TRESO!$J$2:AP$2,"&gt;"&amp;EDATE(TRESO!AP$2,-TRESO!$B55*12))/(TRESO!$B55*12)</f>
        <v>0</v>
      </c>
      <c r="AX111" s="190">
        <f>SUMIFS(TRESO!$J55:AQ55,TRESO!$J$2:AQ$2,"&gt;"&amp;EDATE(TRESO!AQ$2,-TRESO!$B55*12))/(TRESO!$B55*12)</f>
        <v>0</v>
      </c>
      <c r="AY111" s="190">
        <f>SUMIFS(TRESO!$J55:AR55,TRESO!$J$2:AR$2,"&gt;"&amp;EDATE(TRESO!AR$2,-TRESO!$B55*12))/(TRESO!$B55*12)</f>
        <v>0</v>
      </c>
      <c r="AZ111" s="190">
        <f>SUMIFS(TRESO!$J55:AS55,TRESO!$J$2:AS$2,"&gt;"&amp;EDATE(TRESO!AS$2,-TRESO!$B55*12))/(TRESO!$B55*12)</f>
        <v>0</v>
      </c>
      <c r="BA111" s="190">
        <f>SUMIFS(TRESO!$J55:AT55,TRESO!$J$2:AT$2,"&gt;"&amp;EDATE(TRESO!AT$2,-TRESO!$B55*12))/(TRESO!$B55*12)</f>
        <v>0</v>
      </c>
      <c r="BB111" s="190">
        <f>SUMIFS(TRESO!$J55:AU55,TRESO!$J$2:AU$2,"&gt;"&amp;EDATE(TRESO!AU$2,-TRESO!$B55*12))/(TRESO!$B55*12)</f>
        <v>0</v>
      </c>
      <c r="BC111" s="190">
        <f>SUMIFS(TRESO!$J55:AV55,TRESO!$J$2:AV$2,"&gt;"&amp;EDATE(TRESO!AV$2,-TRESO!$B55*12))/(TRESO!$B55*12)</f>
        <v>0</v>
      </c>
      <c r="BD111" s="190">
        <f>SUMIFS(TRESO!$J55:AW55,TRESO!$J$2:AW$2,"&gt;"&amp;EDATE(TRESO!AW$2,-TRESO!$B55*12))/(TRESO!$B55*12)</f>
        <v>0</v>
      </c>
      <c r="BE111" s="190">
        <f>SUMIFS(TRESO!$J55:AX55,TRESO!$J$2:AX$2,"&gt;"&amp;EDATE(TRESO!AX$2,-TRESO!$B55*12))/(TRESO!$B55*12)</f>
        <v>0</v>
      </c>
      <c r="BF111" s="190">
        <f>SUMIFS(TRESO!$J55:AY55,TRESO!$J$2:AY$2,"&gt;"&amp;EDATE(TRESO!AY$2,-TRESO!$B55*12))/(TRESO!$B55*12)</f>
        <v>0</v>
      </c>
      <c r="BG111" s="190">
        <f>SUMIFS(TRESO!$J55:AZ55,TRESO!$J$2:AZ$2,"&gt;"&amp;EDATE(TRESO!AZ$2,-TRESO!$B55*12))/(TRESO!$B55*12)</f>
        <v>0</v>
      </c>
      <c r="BH111" s="190">
        <f>SUMIFS(TRESO!$J55:BA55,TRESO!$J$2:BA$2,"&gt;"&amp;EDATE(TRESO!BA$2,-TRESO!$B55*12))/(TRESO!$B55*12)</f>
        <v>0</v>
      </c>
      <c r="BI111" s="190">
        <f>SUMIFS(TRESO!$J55:BB55,TRESO!$J$2:BB$2,"&gt;"&amp;EDATE(TRESO!BB$2,-TRESO!$B55*12))/(TRESO!$B55*12)</f>
        <v>0</v>
      </c>
      <c r="BJ111" s="190">
        <f>SUMIFS(TRESO!$J55:BC55,TRESO!$J$2:BC$2,"&gt;"&amp;EDATE(TRESO!BC$2,-TRESO!$B55*12))/(TRESO!$B55*12)</f>
        <v>0</v>
      </c>
      <c r="BK111" s="190">
        <f>SUMIFS(TRESO!$J55:BD55,TRESO!$J$2:BD$2,"&gt;"&amp;EDATE(TRESO!BD$2,-TRESO!$B55*12))/(TRESO!$B55*12)</f>
        <v>0</v>
      </c>
      <c r="BL111" s="190">
        <f>SUMIFS(TRESO!$J55:BE55,TRESO!$J$2:BE$2,"&gt;"&amp;EDATE(TRESO!BE$2,-TRESO!$B55*12))/(TRESO!$B55*12)</f>
        <v>0</v>
      </c>
      <c r="BM111" s="190">
        <f>SUMIFS(TRESO!$J55:BF55,TRESO!$J$2:BF$2,"&gt;"&amp;EDATE(TRESO!BF$2,-TRESO!$B55*12))/(TRESO!$B55*12)</f>
        <v>0</v>
      </c>
      <c r="BN111" s="190">
        <f>SUMIFS(TRESO!$J55:BG55,TRESO!$J$2:BG$2,"&gt;"&amp;EDATE(TRESO!BG$2,-TRESO!$B55*12))/(TRESO!$B55*12)</f>
        <v>0</v>
      </c>
      <c r="BO111" s="190">
        <f>SUMIFS(TRESO!$J55:BH55,TRESO!$J$2:BH$2,"&gt;"&amp;EDATE(TRESO!BH$2,-TRESO!$B55*12))/(TRESO!$B55*12)</f>
        <v>0</v>
      </c>
      <c r="BP111" s="190">
        <f>SUMIFS(TRESO!$J55:BI55,TRESO!$J$2:BI$2,"&gt;"&amp;EDATE(TRESO!BI$2,-TRESO!$B55*12))/(TRESO!$B55*12)</f>
        <v>0</v>
      </c>
      <c r="BQ111" s="190">
        <f>SUMIFS(TRESO!$J55:BJ55,TRESO!$J$2:BJ$2,"&gt;"&amp;EDATE(TRESO!BJ$2,-TRESO!$B55*12))/(TRESO!$B55*12)</f>
        <v>0</v>
      </c>
      <c r="BR111" s="190">
        <f>SUMIFS(TRESO!$J55:BK55,TRESO!$J$2:BK$2,"&gt;"&amp;EDATE(TRESO!BK$2,-TRESO!$B55*12))/(TRESO!$B55*12)</f>
        <v>0</v>
      </c>
      <c r="BS111" s="190">
        <f>SUMIFS(TRESO!$J55:BL55,TRESO!$J$2:BL$2,"&gt;"&amp;EDATE(TRESO!BL$2,-TRESO!$B55*12))/(TRESO!$B55*12)</f>
        <v>0</v>
      </c>
      <c r="BT111" s="190">
        <f>SUMIFS(TRESO!$J55:BM55,TRESO!$J$2:BM$2,"&gt;"&amp;EDATE(TRESO!BM$2,-TRESO!$B55*12))/(TRESO!$B55*12)</f>
        <v>0</v>
      </c>
      <c r="BU111" s="190">
        <f>SUMIFS(TRESO!$J55:BN55,TRESO!$J$2:BN$2,"&gt;"&amp;EDATE(TRESO!BN$2,-TRESO!$B55*12))/(TRESO!$B55*12)</f>
        <v>0</v>
      </c>
      <c r="BV111" s="190">
        <f>SUMIFS(TRESO!$J55:BO55,TRESO!$J$2:BO$2,"&gt;"&amp;EDATE(TRESO!BO$2,-TRESO!$B55*12))/(TRESO!$B55*12)</f>
        <v>0</v>
      </c>
      <c r="BW111" s="190">
        <f>SUMIFS(TRESO!$J55:BP55,TRESO!$J$2:BP$2,"&gt;"&amp;EDATE(TRESO!BP$2,-TRESO!$B55*12))/(TRESO!$B55*12)</f>
        <v>0</v>
      </c>
      <c r="BX111" s="190">
        <f>SUMIFS(TRESO!$J55:BQ55,TRESO!$J$2:BQ$2,"&gt;"&amp;EDATE(TRESO!BQ$2,-TRESO!$B55*12))/(TRESO!$B55*12)</f>
        <v>0</v>
      </c>
    </row>
    <row r="112" hidden="1" outlineLevel="1">
      <c r="A112" s="186" t="str">
        <f>CONFIG!$D$84&amp;" "&amp;TRESO!A56</f>
        <v>Dotations aux amortissements Investissement P3</v>
      </c>
      <c r="B112" s="79"/>
      <c r="C112" s="10"/>
      <c r="D112" s="10">
        <f t="shared" si="204"/>
        <v>0</v>
      </c>
      <c r="E112" s="10">
        <f t="shared" si="205"/>
        <v>0</v>
      </c>
      <c r="F112" s="10">
        <f t="shared" si="206"/>
        <v>0</v>
      </c>
      <c r="G112" s="10">
        <f t="shared" si="207"/>
        <v>0</v>
      </c>
      <c r="H112" s="10">
        <f t="shared" si="208"/>
        <v>0</v>
      </c>
      <c r="I112" s="79"/>
      <c r="J112" s="33" t="str">
        <f t="shared" si="13"/>
        <v>-</v>
      </c>
      <c r="K112" s="33" t="str">
        <f t="shared" ref="K112:O112" si="213">IFERROR(D112/C112-1,"-")</f>
        <v>-</v>
      </c>
      <c r="L112" s="33" t="str">
        <f t="shared" si="213"/>
        <v>-</v>
      </c>
      <c r="M112" s="33" t="str">
        <f t="shared" si="213"/>
        <v>-</v>
      </c>
      <c r="N112" s="33" t="str">
        <f t="shared" si="213"/>
        <v>-</v>
      </c>
      <c r="O112" s="33" t="str">
        <f t="shared" si="213"/>
        <v>-</v>
      </c>
      <c r="P112" s="79"/>
      <c r="Q112" s="190">
        <f>SUMIFS(TRESO!$J56:J56,TRESO!$J$2:J$2,"&gt;"&amp;EDATE(TRESO!J$2,-TRESO!$B56*12))/(TRESO!$B56*12)</f>
        <v>0</v>
      </c>
      <c r="R112" s="190">
        <f>SUMIFS(TRESO!$J56:K56,TRESO!$J$2:K$2,"&gt;"&amp;EDATE(TRESO!K$2,-TRESO!$B56*12))/(TRESO!$B56*12)</f>
        <v>0</v>
      </c>
      <c r="S112" s="190">
        <f>SUMIFS(TRESO!$J56:L56,TRESO!$J$2:L$2,"&gt;"&amp;EDATE(TRESO!L$2,-TRESO!$B56*12))/(TRESO!$B56*12)</f>
        <v>0</v>
      </c>
      <c r="T112" s="190">
        <f>SUMIFS(TRESO!$J56:M56,TRESO!$J$2:M$2,"&gt;"&amp;EDATE(TRESO!M$2,-TRESO!$B56*12))/(TRESO!$B56*12)</f>
        <v>0</v>
      </c>
      <c r="U112" s="190">
        <f>SUMIFS(TRESO!$J56:N56,TRESO!$J$2:N$2,"&gt;"&amp;EDATE(TRESO!N$2,-TRESO!$B56*12))/(TRESO!$B56*12)</f>
        <v>0</v>
      </c>
      <c r="V112" s="190">
        <f>SUMIFS(TRESO!$J56:O56,TRESO!$J$2:O$2,"&gt;"&amp;EDATE(TRESO!O$2,-TRESO!$B56*12))/(TRESO!$B56*12)</f>
        <v>0</v>
      </c>
      <c r="W112" s="190">
        <f>SUMIFS(TRESO!$J56:P56,TRESO!$J$2:P$2,"&gt;"&amp;EDATE(TRESO!P$2,-TRESO!$B56*12))/(TRESO!$B56*12)</f>
        <v>0</v>
      </c>
      <c r="X112" s="190">
        <f>SUMIFS(TRESO!$J56:Q56,TRESO!$J$2:Q$2,"&gt;"&amp;EDATE(TRESO!Q$2,-TRESO!$B56*12))/(TRESO!$B56*12)</f>
        <v>0</v>
      </c>
      <c r="Y112" s="190">
        <f>SUMIFS(TRESO!$J56:R56,TRESO!$J$2:R$2,"&gt;"&amp;EDATE(TRESO!R$2,-TRESO!$B56*12))/(TRESO!$B56*12)</f>
        <v>0</v>
      </c>
      <c r="Z112" s="190">
        <f>SUMIFS(TRESO!$J56:S56,TRESO!$J$2:S$2,"&gt;"&amp;EDATE(TRESO!S$2,-TRESO!$B56*12))/(TRESO!$B56*12)</f>
        <v>0</v>
      </c>
      <c r="AA112" s="190">
        <f>SUMIFS(TRESO!$J56:T56,TRESO!$J$2:T$2,"&gt;"&amp;EDATE(TRESO!T$2,-TRESO!$B56*12))/(TRESO!$B56*12)</f>
        <v>0</v>
      </c>
      <c r="AB112" s="190">
        <f>SUMIFS(TRESO!$J56:U56,TRESO!$J$2:U$2,"&gt;"&amp;EDATE(TRESO!U$2,-TRESO!$B56*12))/(TRESO!$B56*12)</f>
        <v>0</v>
      </c>
      <c r="AC112" s="190">
        <f>SUMIFS(TRESO!$J56:V56,TRESO!$J$2:V$2,"&gt;"&amp;EDATE(TRESO!V$2,-TRESO!$B56*12))/(TRESO!$B56*12)</f>
        <v>0</v>
      </c>
      <c r="AD112" s="190">
        <f>SUMIFS(TRESO!$J56:W56,TRESO!$J$2:W$2,"&gt;"&amp;EDATE(TRESO!W$2,-TRESO!$B56*12))/(TRESO!$B56*12)</f>
        <v>0</v>
      </c>
      <c r="AE112" s="190">
        <f>SUMIFS(TRESO!$J56:X56,TRESO!$J$2:X$2,"&gt;"&amp;EDATE(TRESO!X$2,-TRESO!$B56*12))/(TRESO!$B56*12)</f>
        <v>0</v>
      </c>
      <c r="AF112" s="190">
        <f>SUMIFS(TRESO!$J56:Y56,TRESO!$J$2:Y$2,"&gt;"&amp;EDATE(TRESO!Y$2,-TRESO!$B56*12))/(TRESO!$B56*12)</f>
        <v>0</v>
      </c>
      <c r="AG112" s="190">
        <f>SUMIFS(TRESO!$J56:Z56,TRESO!$J$2:Z$2,"&gt;"&amp;EDATE(TRESO!Z$2,-TRESO!$B56*12))/(TRESO!$B56*12)</f>
        <v>0</v>
      </c>
      <c r="AH112" s="190">
        <f>SUMIFS(TRESO!$J56:AA56,TRESO!$J$2:AA$2,"&gt;"&amp;EDATE(TRESO!AA$2,-TRESO!$B56*12))/(TRESO!$B56*12)</f>
        <v>0</v>
      </c>
      <c r="AI112" s="190">
        <f>SUMIFS(TRESO!$J56:AB56,TRESO!$J$2:AB$2,"&gt;"&amp;EDATE(TRESO!AB$2,-TRESO!$B56*12))/(TRESO!$B56*12)</f>
        <v>0</v>
      </c>
      <c r="AJ112" s="190">
        <f>SUMIFS(TRESO!$J56:AC56,TRESO!$J$2:AC$2,"&gt;"&amp;EDATE(TRESO!AC$2,-TRESO!$B56*12))/(TRESO!$B56*12)</f>
        <v>0</v>
      </c>
      <c r="AK112" s="190">
        <f>SUMIFS(TRESO!$J56:AD56,TRESO!$J$2:AD$2,"&gt;"&amp;EDATE(TRESO!AD$2,-TRESO!$B56*12))/(TRESO!$B56*12)</f>
        <v>0</v>
      </c>
      <c r="AL112" s="190">
        <f>SUMIFS(TRESO!$J56:AE56,TRESO!$J$2:AE$2,"&gt;"&amp;EDATE(TRESO!AE$2,-TRESO!$B56*12))/(TRESO!$B56*12)</f>
        <v>0</v>
      </c>
      <c r="AM112" s="190">
        <f>SUMIFS(TRESO!$J56:AF56,TRESO!$J$2:AF$2,"&gt;"&amp;EDATE(TRESO!AF$2,-TRESO!$B56*12))/(TRESO!$B56*12)</f>
        <v>0</v>
      </c>
      <c r="AN112" s="190">
        <f>SUMIFS(TRESO!$J56:AG56,TRESO!$J$2:AG$2,"&gt;"&amp;EDATE(TRESO!AG$2,-TRESO!$B56*12))/(TRESO!$B56*12)</f>
        <v>0</v>
      </c>
      <c r="AO112" s="190">
        <f>SUMIFS(TRESO!$J56:AH56,TRESO!$J$2:AH$2,"&gt;"&amp;EDATE(TRESO!AH$2,-TRESO!$B56*12))/(TRESO!$B56*12)</f>
        <v>0</v>
      </c>
      <c r="AP112" s="190">
        <f>SUMIFS(TRESO!$J56:AI56,TRESO!$J$2:AI$2,"&gt;"&amp;EDATE(TRESO!AI$2,-TRESO!$B56*12))/(TRESO!$B56*12)</f>
        <v>0</v>
      </c>
      <c r="AQ112" s="190">
        <f>SUMIFS(TRESO!$J56:AJ56,TRESO!$J$2:AJ$2,"&gt;"&amp;EDATE(TRESO!AJ$2,-TRESO!$B56*12))/(TRESO!$B56*12)</f>
        <v>0</v>
      </c>
      <c r="AR112" s="190">
        <f>SUMIFS(TRESO!$J56:AK56,TRESO!$J$2:AK$2,"&gt;"&amp;EDATE(TRESO!AK$2,-TRESO!$B56*12))/(TRESO!$B56*12)</f>
        <v>0</v>
      </c>
      <c r="AS112" s="190">
        <f>SUMIFS(TRESO!$J56:AL56,TRESO!$J$2:AL$2,"&gt;"&amp;EDATE(TRESO!AL$2,-TRESO!$B56*12))/(TRESO!$B56*12)</f>
        <v>0</v>
      </c>
      <c r="AT112" s="190">
        <f>SUMIFS(TRESO!$J56:AM56,TRESO!$J$2:AM$2,"&gt;"&amp;EDATE(TRESO!AM$2,-TRESO!$B56*12))/(TRESO!$B56*12)</f>
        <v>0</v>
      </c>
      <c r="AU112" s="190">
        <f>SUMIFS(TRESO!$J56:AN56,TRESO!$J$2:AN$2,"&gt;"&amp;EDATE(TRESO!AN$2,-TRESO!$B56*12))/(TRESO!$B56*12)</f>
        <v>0</v>
      </c>
      <c r="AV112" s="190">
        <f>SUMIFS(TRESO!$J56:AO56,TRESO!$J$2:AO$2,"&gt;"&amp;EDATE(TRESO!AO$2,-TRESO!$B56*12))/(TRESO!$B56*12)</f>
        <v>0</v>
      </c>
      <c r="AW112" s="190">
        <f>SUMIFS(TRESO!$J56:AP56,TRESO!$J$2:AP$2,"&gt;"&amp;EDATE(TRESO!AP$2,-TRESO!$B56*12))/(TRESO!$B56*12)</f>
        <v>0</v>
      </c>
      <c r="AX112" s="190">
        <f>SUMIFS(TRESO!$J56:AQ56,TRESO!$J$2:AQ$2,"&gt;"&amp;EDATE(TRESO!AQ$2,-TRESO!$B56*12))/(TRESO!$B56*12)</f>
        <v>0</v>
      </c>
      <c r="AY112" s="190">
        <f>SUMIFS(TRESO!$J56:AR56,TRESO!$J$2:AR$2,"&gt;"&amp;EDATE(TRESO!AR$2,-TRESO!$B56*12))/(TRESO!$B56*12)</f>
        <v>0</v>
      </c>
      <c r="AZ112" s="190">
        <f>SUMIFS(TRESO!$J56:AS56,TRESO!$J$2:AS$2,"&gt;"&amp;EDATE(TRESO!AS$2,-TRESO!$B56*12))/(TRESO!$B56*12)</f>
        <v>0</v>
      </c>
      <c r="BA112" s="190">
        <f>SUMIFS(TRESO!$J56:AT56,TRESO!$J$2:AT$2,"&gt;"&amp;EDATE(TRESO!AT$2,-TRESO!$B56*12))/(TRESO!$B56*12)</f>
        <v>0</v>
      </c>
      <c r="BB112" s="190">
        <f>SUMIFS(TRESO!$J56:AU56,TRESO!$J$2:AU$2,"&gt;"&amp;EDATE(TRESO!AU$2,-TRESO!$B56*12))/(TRESO!$B56*12)</f>
        <v>0</v>
      </c>
      <c r="BC112" s="190">
        <f>SUMIFS(TRESO!$J56:AV56,TRESO!$J$2:AV$2,"&gt;"&amp;EDATE(TRESO!AV$2,-TRESO!$B56*12))/(TRESO!$B56*12)</f>
        <v>0</v>
      </c>
      <c r="BD112" s="190">
        <f>SUMIFS(TRESO!$J56:AW56,TRESO!$J$2:AW$2,"&gt;"&amp;EDATE(TRESO!AW$2,-TRESO!$B56*12))/(TRESO!$B56*12)</f>
        <v>0</v>
      </c>
      <c r="BE112" s="190">
        <f>SUMIFS(TRESO!$J56:AX56,TRESO!$J$2:AX$2,"&gt;"&amp;EDATE(TRESO!AX$2,-TRESO!$B56*12))/(TRESO!$B56*12)</f>
        <v>0</v>
      </c>
      <c r="BF112" s="190">
        <f>SUMIFS(TRESO!$J56:AY56,TRESO!$J$2:AY$2,"&gt;"&amp;EDATE(TRESO!AY$2,-TRESO!$B56*12))/(TRESO!$B56*12)</f>
        <v>0</v>
      </c>
      <c r="BG112" s="190">
        <f>SUMIFS(TRESO!$J56:AZ56,TRESO!$J$2:AZ$2,"&gt;"&amp;EDATE(TRESO!AZ$2,-TRESO!$B56*12))/(TRESO!$B56*12)</f>
        <v>0</v>
      </c>
      <c r="BH112" s="190">
        <f>SUMIFS(TRESO!$J56:BA56,TRESO!$J$2:BA$2,"&gt;"&amp;EDATE(TRESO!BA$2,-TRESO!$B56*12))/(TRESO!$B56*12)</f>
        <v>0</v>
      </c>
      <c r="BI112" s="190">
        <f>SUMIFS(TRESO!$J56:BB56,TRESO!$J$2:BB$2,"&gt;"&amp;EDATE(TRESO!BB$2,-TRESO!$B56*12))/(TRESO!$B56*12)</f>
        <v>0</v>
      </c>
      <c r="BJ112" s="190">
        <f>SUMIFS(TRESO!$J56:BC56,TRESO!$J$2:BC$2,"&gt;"&amp;EDATE(TRESO!BC$2,-TRESO!$B56*12))/(TRESO!$B56*12)</f>
        <v>0</v>
      </c>
      <c r="BK112" s="190">
        <f>SUMIFS(TRESO!$J56:BD56,TRESO!$J$2:BD$2,"&gt;"&amp;EDATE(TRESO!BD$2,-TRESO!$B56*12))/(TRESO!$B56*12)</f>
        <v>0</v>
      </c>
      <c r="BL112" s="190">
        <f>SUMIFS(TRESO!$J56:BE56,TRESO!$J$2:BE$2,"&gt;"&amp;EDATE(TRESO!BE$2,-TRESO!$B56*12))/(TRESO!$B56*12)</f>
        <v>0</v>
      </c>
      <c r="BM112" s="190">
        <f>SUMIFS(TRESO!$J56:BF56,TRESO!$J$2:BF$2,"&gt;"&amp;EDATE(TRESO!BF$2,-TRESO!$B56*12))/(TRESO!$B56*12)</f>
        <v>0</v>
      </c>
      <c r="BN112" s="190">
        <f>SUMIFS(TRESO!$J56:BG56,TRESO!$J$2:BG$2,"&gt;"&amp;EDATE(TRESO!BG$2,-TRESO!$B56*12))/(TRESO!$B56*12)</f>
        <v>0</v>
      </c>
      <c r="BO112" s="190">
        <f>SUMIFS(TRESO!$J56:BH56,TRESO!$J$2:BH$2,"&gt;"&amp;EDATE(TRESO!BH$2,-TRESO!$B56*12))/(TRESO!$B56*12)</f>
        <v>0</v>
      </c>
      <c r="BP112" s="190">
        <f>SUMIFS(TRESO!$J56:BI56,TRESO!$J$2:BI$2,"&gt;"&amp;EDATE(TRESO!BI$2,-TRESO!$B56*12))/(TRESO!$B56*12)</f>
        <v>0</v>
      </c>
      <c r="BQ112" s="190">
        <f>SUMIFS(TRESO!$J56:BJ56,TRESO!$J$2:BJ$2,"&gt;"&amp;EDATE(TRESO!BJ$2,-TRESO!$B56*12))/(TRESO!$B56*12)</f>
        <v>0</v>
      </c>
      <c r="BR112" s="190">
        <f>SUMIFS(TRESO!$J56:BK56,TRESO!$J$2:BK$2,"&gt;"&amp;EDATE(TRESO!BK$2,-TRESO!$B56*12))/(TRESO!$B56*12)</f>
        <v>0</v>
      </c>
      <c r="BS112" s="190">
        <f>SUMIFS(TRESO!$J56:BL56,TRESO!$J$2:BL$2,"&gt;"&amp;EDATE(TRESO!BL$2,-TRESO!$B56*12))/(TRESO!$B56*12)</f>
        <v>0</v>
      </c>
      <c r="BT112" s="190">
        <f>SUMIFS(TRESO!$J56:BM56,TRESO!$J$2:BM$2,"&gt;"&amp;EDATE(TRESO!BM$2,-TRESO!$B56*12))/(TRESO!$B56*12)</f>
        <v>0</v>
      </c>
      <c r="BU112" s="190">
        <f>SUMIFS(TRESO!$J56:BN56,TRESO!$J$2:BN$2,"&gt;"&amp;EDATE(TRESO!BN$2,-TRESO!$B56*12))/(TRESO!$B56*12)</f>
        <v>0</v>
      </c>
      <c r="BV112" s="190">
        <f>SUMIFS(TRESO!$J56:BO56,TRESO!$J$2:BO$2,"&gt;"&amp;EDATE(TRESO!BO$2,-TRESO!$B56*12))/(TRESO!$B56*12)</f>
        <v>0</v>
      </c>
      <c r="BW112" s="190">
        <f>SUMIFS(TRESO!$J56:BP56,TRESO!$J$2:BP$2,"&gt;"&amp;EDATE(TRESO!BP$2,-TRESO!$B56*12))/(TRESO!$B56*12)</f>
        <v>0</v>
      </c>
      <c r="BX112" s="190">
        <f>SUMIFS(TRESO!$J56:BQ56,TRESO!$J$2:BQ$2,"&gt;"&amp;EDATE(TRESO!BQ$2,-TRESO!$B56*12))/(TRESO!$B56*12)</f>
        <v>0</v>
      </c>
    </row>
    <row r="113" hidden="1" outlineLevel="1">
      <c r="A113" s="186" t="str">
        <f>CONFIG!$D$84&amp;" "&amp;TRESO!A57</f>
        <v>Dotations aux amortissements Investissement P4</v>
      </c>
      <c r="B113" s="79"/>
      <c r="C113" s="10"/>
      <c r="D113" s="10">
        <f t="shared" si="204"/>
        <v>0</v>
      </c>
      <c r="E113" s="10">
        <f t="shared" si="205"/>
        <v>0</v>
      </c>
      <c r="F113" s="10">
        <f t="shared" si="206"/>
        <v>0</v>
      </c>
      <c r="G113" s="10">
        <f t="shared" si="207"/>
        <v>0</v>
      </c>
      <c r="H113" s="10">
        <f t="shared" si="208"/>
        <v>0</v>
      </c>
      <c r="I113" s="79"/>
      <c r="J113" s="33" t="str">
        <f t="shared" si="13"/>
        <v>-</v>
      </c>
      <c r="K113" s="33" t="str">
        <f t="shared" ref="K113:O113" si="214">IFERROR(D113/C113-1,"-")</f>
        <v>-</v>
      </c>
      <c r="L113" s="33" t="str">
        <f t="shared" si="214"/>
        <v>-</v>
      </c>
      <c r="M113" s="33" t="str">
        <f t="shared" si="214"/>
        <v>-</v>
      </c>
      <c r="N113" s="33" t="str">
        <f t="shared" si="214"/>
        <v>-</v>
      </c>
      <c r="O113" s="33" t="str">
        <f t="shared" si="214"/>
        <v>-</v>
      </c>
      <c r="P113" s="79"/>
      <c r="Q113" s="190">
        <f>SUMIFS(TRESO!$J57:J57,TRESO!$J$2:J$2,"&gt;"&amp;EDATE(TRESO!J$2,-TRESO!$B57*12))/(TRESO!$B57*12)</f>
        <v>0</v>
      </c>
      <c r="R113" s="190">
        <f>SUMIFS(TRESO!$J57:K57,TRESO!$J$2:K$2,"&gt;"&amp;EDATE(TRESO!K$2,-TRESO!$B57*12))/(TRESO!$B57*12)</f>
        <v>0</v>
      </c>
      <c r="S113" s="190">
        <f>SUMIFS(TRESO!$J57:L57,TRESO!$J$2:L$2,"&gt;"&amp;EDATE(TRESO!L$2,-TRESO!$B57*12))/(TRESO!$B57*12)</f>
        <v>0</v>
      </c>
      <c r="T113" s="190">
        <f>SUMIFS(TRESO!$J57:M57,TRESO!$J$2:M$2,"&gt;"&amp;EDATE(TRESO!M$2,-TRESO!$B57*12))/(TRESO!$B57*12)</f>
        <v>0</v>
      </c>
      <c r="U113" s="190">
        <f>SUMIFS(TRESO!$J57:N57,TRESO!$J$2:N$2,"&gt;"&amp;EDATE(TRESO!N$2,-TRESO!$B57*12))/(TRESO!$B57*12)</f>
        <v>0</v>
      </c>
      <c r="V113" s="190">
        <f>SUMIFS(TRESO!$J57:O57,TRESO!$J$2:O$2,"&gt;"&amp;EDATE(TRESO!O$2,-TRESO!$B57*12))/(TRESO!$B57*12)</f>
        <v>0</v>
      </c>
      <c r="W113" s="190">
        <f>SUMIFS(TRESO!$J57:P57,TRESO!$J$2:P$2,"&gt;"&amp;EDATE(TRESO!P$2,-TRESO!$B57*12))/(TRESO!$B57*12)</f>
        <v>0</v>
      </c>
      <c r="X113" s="190">
        <f>SUMIFS(TRESO!$J57:Q57,TRESO!$J$2:Q$2,"&gt;"&amp;EDATE(TRESO!Q$2,-TRESO!$B57*12))/(TRESO!$B57*12)</f>
        <v>0</v>
      </c>
      <c r="Y113" s="190">
        <f>SUMIFS(TRESO!$J57:R57,TRESO!$J$2:R$2,"&gt;"&amp;EDATE(TRESO!R$2,-TRESO!$B57*12))/(TRESO!$B57*12)</f>
        <v>0</v>
      </c>
      <c r="Z113" s="190">
        <f>SUMIFS(TRESO!$J57:S57,TRESO!$J$2:S$2,"&gt;"&amp;EDATE(TRESO!S$2,-TRESO!$B57*12))/(TRESO!$B57*12)</f>
        <v>0</v>
      </c>
      <c r="AA113" s="190">
        <f>SUMIFS(TRESO!$J57:T57,TRESO!$J$2:T$2,"&gt;"&amp;EDATE(TRESO!T$2,-TRESO!$B57*12))/(TRESO!$B57*12)</f>
        <v>0</v>
      </c>
      <c r="AB113" s="190">
        <f>SUMIFS(TRESO!$J57:U57,TRESO!$J$2:U$2,"&gt;"&amp;EDATE(TRESO!U$2,-TRESO!$B57*12))/(TRESO!$B57*12)</f>
        <v>0</v>
      </c>
      <c r="AC113" s="190">
        <f>SUMIFS(TRESO!$J57:V57,TRESO!$J$2:V$2,"&gt;"&amp;EDATE(TRESO!V$2,-TRESO!$B57*12))/(TRESO!$B57*12)</f>
        <v>0</v>
      </c>
      <c r="AD113" s="190">
        <f>SUMIFS(TRESO!$J57:W57,TRESO!$J$2:W$2,"&gt;"&amp;EDATE(TRESO!W$2,-TRESO!$B57*12))/(TRESO!$B57*12)</f>
        <v>0</v>
      </c>
      <c r="AE113" s="190">
        <f>SUMIFS(TRESO!$J57:X57,TRESO!$J$2:X$2,"&gt;"&amp;EDATE(TRESO!X$2,-TRESO!$B57*12))/(TRESO!$B57*12)</f>
        <v>0</v>
      </c>
      <c r="AF113" s="190">
        <f>SUMIFS(TRESO!$J57:Y57,TRESO!$J$2:Y$2,"&gt;"&amp;EDATE(TRESO!Y$2,-TRESO!$B57*12))/(TRESO!$B57*12)</f>
        <v>0</v>
      </c>
      <c r="AG113" s="190">
        <f>SUMIFS(TRESO!$J57:Z57,TRESO!$J$2:Z$2,"&gt;"&amp;EDATE(TRESO!Z$2,-TRESO!$B57*12))/(TRESO!$B57*12)</f>
        <v>0</v>
      </c>
      <c r="AH113" s="190">
        <f>SUMIFS(TRESO!$J57:AA57,TRESO!$J$2:AA$2,"&gt;"&amp;EDATE(TRESO!AA$2,-TRESO!$B57*12))/(TRESO!$B57*12)</f>
        <v>0</v>
      </c>
      <c r="AI113" s="190">
        <f>SUMIFS(TRESO!$J57:AB57,TRESO!$J$2:AB$2,"&gt;"&amp;EDATE(TRESO!AB$2,-TRESO!$B57*12))/(TRESO!$B57*12)</f>
        <v>0</v>
      </c>
      <c r="AJ113" s="190">
        <f>SUMIFS(TRESO!$J57:AC57,TRESO!$J$2:AC$2,"&gt;"&amp;EDATE(TRESO!AC$2,-TRESO!$B57*12))/(TRESO!$B57*12)</f>
        <v>0</v>
      </c>
      <c r="AK113" s="190">
        <f>SUMIFS(TRESO!$J57:AD57,TRESO!$J$2:AD$2,"&gt;"&amp;EDATE(TRESO!AD$2,-TRESO!$B57*12))/(TRESO!$B57*12)</f>
        <v>0</v>
      </c>
      <c r="AL113" s="190">
        <f>SUMIFS(TRESO!$J57:AE57,TRESO!$J$2:AE$2,"&gt;"&amp;EDATE(TRESO!AE$2,-TRESO!$B57*12))/(TRESO!$B57*12)</f>
        <v>0</v>
      </c>
      <c r="AM113" s="190">
        <f>SUMIFS(TRESO!$J57:AF57,TRESO!$J$2:AF$2,"&gt;"&amp;EDATE(TRESO!AF$2,-TRESO!$B57*12))/(TRESO!$B57*12)</f>
        <v>0</v>
      </c>
      <c r="AN113" s="190">
        <f>SUMIFS(TRESO!$J57:AG57,TRESO!$J$2:AG$2,"&gt;"&amp;EDATE(TRESO!AG$2,-TRESO!$B57*12))/(TRESO!$B57*12)</f>
        <v>0</v>
      </c>
      <c r="AO113" s="190">
        <f>SUMIFS(TRESO!$J57:AH57,TRESO!$J$2:AH$2,"&gt;"&amp;EDATE(TRESO!AH$2,-TRESO!$B57*12))/(TRESO!$B57*12)</f>
        <v>0</v>
      </c>
      <c r="AP113" s="190">
        <f>SUMIFS(TRESO!$J57:AI57,TRESO!$J$2:AI$2,"&gt;"&amp;EDATE(TRESO!AI$2,-TRESO!$B57*12))/(TRESO!$B57*12)</f>
        <v>0</v>
      </c>
      <c r="AQ113" s="190">
        <f>SUMIFS(TRESO!$J57:AJ57,TRESO!$J$2:AJ$2,"&gt;"&amp;EDATE(TRESO!AJ$2,-TRESO!$B57*12))/(TRESO!$B57*12)</f>
        <v>0</v>
      </c>
      <c r="AR113" s="190">
        <f>SUMIFS(TRESO!$J57:AK57,TRESO!$J$2:AK$2,"&gt;"&amp;EDATE(TRESO!AK$2,-TRESO!$B57*12))/(TRESO!$B57*12)</f>
        <v>0</v>
      </c>
      <c r="AS113" s="190">
        <f>SUMIFS(TRESO!$J57:AL57,TRESO!$J$2:AL$2,"&gt;"&amp;EDATE(TRESO!AL$2,-TRESO!$B57*12))/(TRESO!$B57*12)</f>
        <v>0</v>
      </c>
      <c r="AT113" s="190">
        <f>SUMIFS(TRESO!$J57:AM57,TRESO!$J$2:AM$2,"&gt;"&amp;EDATE(TRESO!AM$2,-TRESO!$B57*12))/(TRESO!$B57*12)</f>
        <v>0</v>
      </c>
      <c r="AU113" s="190">
        <f>SUMIFS(TRESO!$J57:AN57,TRESO!$J$2:AN$2,"&gt;"&amp;EDATE(TRESO!AN$2,-TRESO!$B57*12))/(TRESO!$B57*12)</f>
        <v>0</v>
      </c>
      <c r="AV113" s="190">
        <f>SUMIFS(TRESO!$J57:AO57,TRESO!$J$2:AO$2,"&gt;"&amp;EDATE(TRESO!AO$2,-TRESO!$B57*12))/(TRESO!$B57*12)</f>
        <v>0</v>
      </c>
      <c r="AW113" s="190">
        <f>SUMIFS(TRESO!$J57:AP57,TRESO!$J$2:AP$2,"&gt;"&amp;EDATE(TRESO!AP$2,-TRESO!$B57*12))/(TRESO!$B57*12)</f>
        <v>0</v>
      </c>
      <c r="AX113" s="190">
        <f>SUMIFS(TRESO!$J57:AQ57,TRESO!$J$2:AQ$2,"&gt;"&amp;EDATE(TRESO!AQ$2,-TRESO!$B57*12))/(TRESO!$B57*12)</f>
        <v>0</v>
      </c>
      <c r="AY113" s="190">
        <f>SUMIFS(TRESO!$J57:AR57,TRESO!$J$2:AR$2,"&gt;"&amp;EDATE(TRESO!AR$2,-TRESO!$B57*12))/(TRESO!$B57*12)</f>
        <v>0</v>
      </c>
      <c r="AZ113" s="190">
        <f>SUMIFS(TRESO!$J57:AS57,TRESO!$J$2:AS$2,"&gt;"&amp;EDATE(TRESO!AS$2,-TRESO!$B57*12))/(TRESO!$B57*12)</f>
        <v>0</v>
      </c>
      <c r="BA113" s="190">
        <f>SUMIFS(TRESO!$J57:AT57,TRESO!$J$2:AT$2,"&gt;"&amp;EDATE(TRESO!AT$2,-TRESO!$B57*12))/(TRESO!$B57*12)</f>
        <v>0</v>
      </c>
      <c r="BB113" s="190">
        <f>SUMIFS(TRESO!$J57:AU57,TRESO!$J$2:AU$2,"&gt;"&amp;EDATE(TRESO!AU$2,-TRESO!$B57*12))/(TRESO!$B57*12)</f>
        <v>0</v>
      </c>
      <c r="BC113" s="190">
        <f>SUMIFS(TRESO!$J57:AV57,TRESO!$J$2:AV$2,"&gt;"&amp;EDATE(TRESO!AV$2,-TRESO!$B57*12))/(TRESO!$B57*12)</f>
        <v>0</v>
      </c>
      <c r="BD113" s="190">
        <f>SUMIFS(TRESO!$J57:AW57,TRESO!$J$2:AW$2,"&gt;"&amp;EDATE(TRESO!AW$2,-TRESO!$B57*12))/(TRESO!$B57*12)</f>
        <v>0</v>
      </c>
      <c r="BE113" s="190">
        <f>SUMIFS(TRESO!$J57:AX57,TRESO!$J$2:AX$2,"&gt;"&amp;EDATE(TRESO!AX$2,-TRESO!$B57*12))/(TRESO!$B57*12)</f>
        <v>0</v>
      </c>
      <c r="BF113" s="190">
        <f>SUMIFS(TRESO!$J57:AY57,TRESO!$J$2:AY$2,"&gt;"&amp;EDATE(TRESO!AY$2,-TRESO!$B57*12))/(TRESO!$B57*12)</f>
        <v>0</v>
      </c>
      <c r="BG113" s="190">
        <f>SUMIFS(TRESO!$J57:AZ57,TRESO!$J$2:AZ$2,"&gt;"&amp;EDATE(TRESO!AZ$2,-TRESO!$B57*12))/(TRESO!$B57*12)</f>
        <v>0</v>
      </c>
      <c r="BH113" s="190">
        <f>SUMIFS(TRESO!$J57:BA57,TRESO!$J$2:BA$2,"&gt;"&amp;EDATE(TRESO!BA$2,-TRESO!$B57*12))/(TRESO!$B57*12)</f>
        <v>0</v>
      </c>
      <c r="BI113" s="190">
        <f>SUMIFS(TRESO!$J57:BB57,TRESO!$J$2:BB$2,"&gt;"&amp;EDATE(TRESO!BB$2,-TRESO!$B57*12))/(TRESO!$B57*12)</f>
        <v>0</v>
      </c>
      <c r="BJ113" s="190">
        <f>SUMIFS(TRESO!$J57:BC57,TRESO!$J$2:BC$2,"&gt;"&amp;EDATE(TRESO!BC$2,-TRESO!$B57*12))/(TRESO!$B57*12)</f>
        <v>0</v>
      </c>
      <c r="BK113" s="190">
        <f>SUMIFS(TRESO!$J57:BD57,TRESO!$J$2:BD$2,"&gt;"&amp;EDATE(TRESO!BD$2,-TRESO!$B57*12))/(TRESO!$B57*12)</f>
        <v>0</v>
      </c>
      <c r="BL113" s="190">
        <f>SUMIFS(TRESO!$J57:BE57,TRESO!$J$2:BE$2,"&gt;"&amp;EDATE(TRESO!BE$2,-TRESO!$B57*12))/(TRESO!$B57*12)</f>
        <v>0</v>
      </c>
      <c r="BM113" s="190">
        <f>SUMIFS(TRESO!$J57:BF57,TRESO!$J$2:BF$2,"&gt;"&amp;EDATE(TRESO!BF$2,-TRESO!$B57*12))/(TRESO!$B57*12)</f>
        <v>0</v>
      </c>
      <c r="BN113" s="190">
        <f>SUMIFS(TRESO!$J57:BG57,TRESO!$J$2:BG$2,"&gt;"&amp;EDATE(TRESO!BG$2,-TRESO!$B57*12))/(TRESO!$B57*12)</f>
        <v>0</v>
      </c>
      <c r="BO113" s="190">
        <f>SUMIFS(TRESO!$J57:BH57,TRESO!$J$2:BH$2,"&gt;"&amp;EDATE(TRESO!BH$2,-TRESO!$B57*12))/(TRESO!$B57*12)</f>
        <v>0</v>
      </c>
      <c r="BP113" s="190">
        <f>SUMIFS(TRESO!$J57:BI57,TRESO!$J$2:BI$2,"&gt;"&amp;EDATE(TRESO!BI$2,-TRESO!$B57*12))/(TRESO!$B57*12)</f>
        <v>0</v>
      </c>
      <c r="BQ113" s="190">
        <f>SUMIFS(TRESO!$J57:BJ57,TRESO!$J$2:BJ$2,"&gt;"&amp;EDATE(TRESO!BJ$2,-TRESO!$B57*12))/(TRESO!$B57*12)</f>
        <v>0</v>
      </c>
      <c r="BR113" s="190">
        <f>SUMIFS(TRESO!$J57:BK57,TRESO!$J$2:BK$2,"&gt;"&amp;EDATE(TRESO!BK$2,-TRESO!$B57*12))/(TRESO!$B57*12)</f>
        <v>0</v>
      </c>
      <c r="BS113" s="190">
        <f>SUMIFS(TRESO!$J57:BL57,TRESO!$J$2:BL$2,"&gt;"&amp;EDATE(TRESO!BL$2,-TRESO!$B57*12))/(TRESO!$B57*12)</f>
        <v>0</v>
      </c>
      <c r="BT113" s="190">
        <f>SUMIFS(TRESO!$J57:BM57,TRESO!$J$2:BM$2,"&gt;"&amp;EDATE(TRESO!BM$2,-TRESO!$B57*12))/(TRESO!$B57*12)</f>
        <v>0</v>
      </c>
      <c r="BU113" s="190">
        <f>SUMIFS(TRESO!$J57:BN57,TRESO!$J$2:BN$2,"&gt;"&amp;EDATE(TRESO!BN$2,-TRESO!$B57*12))/(TRESO!$B57*12)</f>
        <v>0</v>
      </c>
      <c r="BV113" s="190">
        <f>SUMIFS(TRESO!$J57:BO57,TRESO!$J$2:BO$2,"&gt;"&amp;EDATE(TRESO!BO$2,-TRESO!$B57*12))/(TRESO!$B57*12)</f>
        <v>0</v>
      </c>
      <c r="BW113" s="190">
        <f>SUMIFS(TRESO!$J57:BP57,TRESO!$J$2:BP$2,"&gt;"&amp;EDATE(TRESO!BP$2,-TRESO!$B57*12))/(TRESO!$B57*12)</f>
        <v>0</v>
      </c>
      <c r="BX113" s="190">
        <f>SUMIFS(TRESO!$J57:BQ57,TRESO!$J$2:BQ$2,"&gt;"&amp;EDATE(TRESO!BQ$2,-TRESO!$B57*12))/(TRESO!$B57*12)</f>
        <v>0</v>
      </c>
    </row>
    <row r="114" hidden="1" outlineLevel="1">
      <c r="A114" s="186" t="str">
        <f>CONFIG!$D$84&amp;" "&amp;TRESO!A58</f>
        <v>Dotations aux amortissements Investissement P5</v>
      </c>
      <c r="B114" s="79"/>
      <c r="C114" s="10"/>
      <c r="D114" s="10">
        <f t="shared" si="204"/>
        <v>0</v>
      </c>
      <c r="E114" s="10">
        <f t="shared" si="205"/>
        <v>0</v>
      </c>
      <c r="F114" s="10">
        <f t="shared" si="206"/>
        <v>0</v>
      </c>
      <c r="G114" s="10">
        <f t="shared" si="207"/>
        <v>0</v>
      </c>
      <c r="H114" s="10">
        <f t="shared" si="208"/>
        <v>0</v>
      </c>
      <c r="I114" s="79"/>
      <c r="J114" s="33" t="str">
        <f t="shared" si="13"/>
        <v>-</v>
      </c>
      <c r="K114" s="33" t="str">
        <f t="shared" ref="K114:O114" si="215">IFERROR(D114/C114-1,"-")</f>
        <v>-</v>
      </c>
      <c r="L114" s="33" t="str">
        <f t="shared" si="215"/>
        <v>-</v>
      </c>
      <c r="M114" s="33" t="str">
        <f t="shared" si="215"/>
        <v>-</v>
      </c>
      <c r="N114" s="33" t="str">
        <f t="shared" si="215"/>
        <v>-</v>
      </c>
      <c r="O114" s="33" t="str">
        <f t="shared" si="215"/>
        <v>-</v>
      </c>
      <c r="P114" s="79"/>
      <c r="Q114" s="190">
        <f>SUMIFS(TRESO!$J58:J58,TRESO!$J$2:J$2,"&gt;"&amp;EDATE(TRESO!J$2,-TRESO!$B58*12))/(TRESO!$B58*12)</f>
        <v>0</v>
      </c>
      <c r="R114" s="190">
        <f>SUMIFS(TRESO!$J58:K58,TRESO!$J$2:K$2,"&gt;"&amp;EDATE(TRESO!K$2,-TRESO!$B58*12))/(TRESO!$B58*12)</f>
        <v>0</v>
      </c>
      <c r="S114" s="190">
        <f>SUMIFS(TRESO!$J58:L58,TRESO!$J$2:L$2,"&gt;"&amp;EDATE(TRESO!L$2,-TRESO!$B58*12))/(TRESO!$B58*12)</f>
        <v>0</v>
      </c>
      <c r="T114" s="190">
        <f>SUMIFS(TRESO!$J58:M58,TRESO!$J$2:M$2,"&gt;"&amp;EDATE(TRESO!M$2,-TRESO!$B58*12))/(TRESO!$B58*12)</f>
        <v>0</v>
      </c>
      <c r="U114" s="190">
        <f>SUMIFS(TRESO!$J58:N58,TRESO!$J$2:N$2,"&gt;"&amp;EDATE(TRESO!N$2,-TRESO!$B58*12))/(TRESO!$B58*12)</f>
        <v>0</v>
      </c>
      <c r="V114" s="190">
        <f>SUMIFS(TRESO!$J58:O58,TRESO!$J$2:O$2,"&gt;"&amp;EDATE(TRESO!O$2,-TRESO!$B58*12))/(TRESO!$B58*12)</f>
        <v>0</v>
      </c>
      <c r="W114" s="190">
        <f>SUMIFS(TRESO!$J58:P58,TRESO!$J$2:P$2,"&gt;"&amp;EDATE(TRESO!P$2,-TRESO!$B58*12))/(TRESO!$B58*12)</f>
        <v>0</v>
      </c>
      <c r="X114" s="190">
        <f>SUMIFS(TRESO!$J58:Q58,TRESO!$J$2:Q$2,"&gt;"&amp;EDATE(TRESO!Q$2,-TRESO!$B58*12))/(TRESO!$B58*12)</f>
        <v>0</v>
      </c>
      <c r="Y114" s="190">
        <f>SUMIFS(TRESO!$J58:R58,TRESO!$J$2:R$2,"&gt;"&amp;EDATE(TRESO!R$2,-TRESO!$B58*12))/(TRESO!$B58*12)</f>
        <v>0</v>
      </c>
      <c r="Z114" s="190">
        <f>SUMIFS(TRESO!$J58:S58,TRESO!$J$2:S$2,"&gt;"&amp;EDATE(TRESO!S$2,-TRESO!$B58*12))/(TRESO!$B58*12)</f>
        <v>0</v>
      </c>
      <c r="AA114" s="190">
        <f>SUMIFS(TRESO!$J58:T58,TRESO!$J$2:T$2,"&gt;"&amp;EDATE(TRESO!T$2,-TRESO!$B58*12))/(TRESO!$B58*12)</f>
        <v>0</v>
      </c>
      <c r="AB114" s="190">
        <f>SUMIFS(TRESO!$J58:U58,TRESO!$J$2:U$2,"&gt;"&amp;EDATE(TRESO!U$2,-TRESO!$B58*12))/(TRESO!$B58*12)</f>
        <v>0</v>
      </c>
      <c r="AC114" s="190">
        <f>SUMIFS(TRESO!$J58:V58,TRESO!$J$2:V$2,"&gt;"&amp;EDATE(TRESO!V$2,-TRESO!$B58*12))/(TRESO!$B58*12)</f>
        <v>0</v>
      </c>
      <c r="AD114" s="190">
        <f>SUMIFS(TRESO!$J58:W58,TRESO!$J$2:W$2,"&gt;"&amp;EDATE(TRESO!W$2,-TRESO!$B58*12))/(TRESO!$B58*12)</f>
        <v>0</v>
      </c>
      <c r="AE114" s="190">
        <f>SUMIFS(TRESO!$J58:X58,TRESO!$J$2:X$2,"&gt;"&amp;EDATE(TRESO!X$2,-TRESO!$B58*12))/(TRESO!$B58*12)</f>
        <v>0</v>
      </c>
      <c r="AF114" s="190">
        <f>SUMIFS(TRESO!$J58:Y58,TRESO!$J$2:Y$2,"&gt;"&amp;EDATE(TRESO!Y$2,-TRESO!$B58*12))/(TRESO!$B58*12)</f>
        <v>0</v>
      </c>
      <c r="AG114" s="190">
        <f>SUMIFS(TRESO!$J58:Z58,TRESO!$J$2:Z$2,"&gt;"&amp;EDATE(TRESO!Z$2,-TRESO!$B58*12))/(TRESO!$B58*12)</f>
        <v>0</v>
      </c>
      <c r="AH114" s="190">
        <f>SUMIFS(TRESO!$J58:AA58,TRESO!$J$2:AA$2,"&gt;"&amp;EDATE(TRESO!AA$2,-TRESO!$B58*12))/(TRESO!$B58*12)</f>
        <v>0</v>
      </c>
      <c r="AI114" s="190">
        <f>SUMIFS(TRESO!$J58:AB58,TRESO!$J$2:AB$2,"&gt;"&amp;EDATE(TRESO!AB$2,-TRESO!$B58*12))/(TRESO!$B58*12)</f>
        <v>0</v>
      </c>
      <c r="AJ114" s="190">
        <f>SUMIFS(TRESO!$J58:AC58,TRESO!$J$2:AC$2,"&gt;"&amp;EDATE(TRESO!AC$2,-TRESO!$B58*12))/(TRESO!$B58*12)</f>
        <v>0</v>
      </c>
      <c r="AK114" s="190">
        <f>SUMIFS(TRESO!$J58:AD58,TRESO!$J$2:AD$2,"&gt;"&amp;EDATE(TRESO!AD$2,-TRESO!$B58*12))/(TRESO!$B58*12)</f>
        <v>0</v>
      </c>
      <c r="AL114" s="190">
        <f>SUMIFS(TRESO!$J58:AE58,TRESO!$J$2:AE$2,"&gt;"&amp;EDATE(TRESO!AE$2,-TRESO!$B58*12))/(TRESO!$B58*12)</f>
        <v>0</v>
      </c>
      <c r="AM114" s="190">
        <f>SUMIFS(TRESO!$J58:AF58,TRESO!$J$2:AF$2,"&gt;"&amp;EDATE(TRESO!AF$2,-TRESO!$B58*12))/(TRESO!$B58*12)</f>
        <v>0</v>
      </c>
      <c r="AN114" s="190">
        <f>SUMIFS(TRESO!$J58:AG58,TRESO!$J$2:AG$2,"&gt;"&amp;EDATE(TRESO!AG$2,-TRESO!$B58*12))/(TRESO!$B58*12)</f>
        <v>0</v>
      </c>
      <c r="AO114" s="190">
        <f>SUMIFS(TRESO!$J58:AH58,TRESO!$J$2:AH$2,"&gt;"&amp;EDATE(TRESO!AH$2,-TRESO!$B58*12))/(TRESO!$B58*12)</f>
        <v>0</v>
      </c>
      <c r="AP114" s="190">
        <f>SUMIFS(TRESO!$J58:AI58,TRESO!$J$2:AI$2,"&gt;"&amp;EDATE(TRESO!AI$2,-TRESO!$B58*12))/(TRESO!$B58*12)</f>
        <v>0</v>
      </c>
      <c r="AQ114" s="190">
        <f>SUMIFS(TRESO!$J58:AJ58,TRESO!$J$2:AJ$2,"&gt;"&amp;EDATE(TRESO!AJ$2,-TRESO!$B58*12))/(TRESO!$B58*12)</f>
        <v>0</v>
      </c>
      <c r="AR114" s="190">
        <f>SUMIFS(TRESO!$J58:AK58,TRESO!$J$2:AK$2,"&gt;"&amp;EDATE(TRESO!AK$2,-TRESO!$B58*12))/(TRESO!$B58*12)</f>
        <v>0</v>
      </c>
      <c r="AS114" s="190">
        <f>SUMIFS(TRESO!$J58:AL58,TRESO!$J$2:AL$2,"&gt;"&amp;EDATE(TRESO!AL$2,-TRESO!$B58*12))/(TRESO!$B58*12)</f>
        <v>0</v>
      </c>
      <c r="AT114" s="190">
        <f>SUMIFS(TRESO!$J58:AM58,TRESO!$J$2:AM$2,"&gt;"&amp;EDATE(TRESO!AM$2,-TRESO!$B58*12))/(TRESO!$B58*12)</f>
        <v>0</v>
      </c>
      <c r="AU114" s="190">
        <f>SUMIFS(TRESO!$J58:AN58,TRESO!$J$2:AN$2,"&gt;"&amp;EDATE(TRESO!AN$2,-TRESO!$B58*12))/(TRESO!$B58*12)</f>
        <v>0</v>
      </c>
      <c r="AV114" s="190">
        <f>SUMIFS(TRESO!$J58:AO58,TRESO!$J$2:AO$2,"&gt;"&amp;EDATE(TRESO!AO$2,-TRESO!$B58*12))/(TRESO!$B58*12)</f>
        <v>0</v>
      </c>
      <c r="AW114" s="190">
        <f>SUMIFS(TRESO!$J58:AP58,TRESO!$J$2:AP$2,"&gt;"&amp;EDATE(TRESO!AP$2,-TRESO!$B58*12))/(TRESO!$B58*12)</f>
        <v>0</v>
      </c>
      <c r="AX114" s="190">
        <f>SUMIFS(TRESO!$J58:AQ58,TRESO!$J$2:AQ$2,"&gt;"&amp;EDATE(TRESO!AQ$2,-TRESO!$B58*12))/(TRESO!$B58*12)</f>
        <v>0</v>
      </c>
      <c r="AY114" s="190">
        <f>SUMIFS(TRESO!$J58:AR58,TRESO!$J$2:AR$2,"&gt;"&amp;EDATE(TRESO!AR$2,-TRESO!$B58*12))/(TRESO!$B58*12)</f>
        <v>0</v>
      </c>
      <c r="AZ114" s="190">
        <f>SUMIFS(TRESO!$J58:AS58,TRESO!$J$2:AS$2,"&gt;"&amp;EDATE(TRESO!AS$2,-TRESO!$B58*12))/(TRESO!$B58*12)</f>
        <v>0</v>
      </c>
      <c r="BA114" s="190">
        <f>SUMIFS(TRESO!$J58:AT58,TRESO!$J$2:AT$2,"&gt;"&amp;EDATE(TRESO!AT$2,-TRESO!$B58*12))/(TRESO!$B58*12)</f>
        <v>0</v>
      </c>
      <c r="BB114" s="190">
        <f>SUMIFS(TRESO!$J58:AU58,TRESO!$J$2:AU$2,"&gt;"&amp;EDATE(TRESO!AU$2,-TRESO!$B58*12))/(TRESO!$B58*12)</f>
        <v>0</v>
      </c>
      <c r="BC114" s="190">
        <f>SUMIFS(TRESO!$J58:AV58,TRESO!$J$2:AV$2,"&gt;"&amp;EDATE(TRESO!AV$2,-TRESO!$B58*12))/(TRESO!$B58*12)</f>
        <v>0</v>
      </c>
      <c r="BD114" s="190">
        <f>SUMIFS(TRESO!$J58:AW58,TRESO!$J$2:AW$2,"&gt;"&amp;EDATE(TRESO!AW$2,-TRESO!$B58*12))/(TRESO!$B58*12)</f>
        <v>0</v>
      </c>
      <c r="BE114" s="190">
        <f>SUMIFS(TRESO!$J58:AX58,TRESO!$J$2:AX$2,"&gt;"&amp;EDATE(TRESO!AX$2,-TRESO!$B58*12))/(TRESO!$B58*12)</f>
        <v>0</v>
      </c>
      <c r="BF114" s="190">
        <f>SUMIFS(TRESO!$J58:AY58,TRESO!$J$2:AY$2,"&gt;"&amp;EDATE(TRESO!AY$2,-TRESO!$B58*12))/(TRESO!$B58*12)</f>
        <v>0</v>
      </c>
      <c r="BG114" s="190">
        <f>SUMIFS(TRESO!$J58:AZ58,TRESO!$J$2:AZ$2,"&gt;"&amp;EDATE(TRESO!AZ$2,-TRESO!$B58*12))/(TRESO!$B58*12)</f>
        <v>0</v>
      </c>
      <c r="BH114" s="190">
        <f>SUMIFS(TRESO!$J58:BA58,TRESO!$J$2:BA$2,"&gt;"&amp;EDATE(TRESO!BA$2,-TRESO!$B58*12))/(TRESO!$B58*12)</f>
        <v>0</v>
      </c>
      <c r="BI114" s="190">
        <f>SUMIFS(TRESO!$J58:BB58,TRESO!$J$2:BB$2,"&gt;"&amp;EDATE(TRESO!BB$2,-TRESO!$B58*12))/(TRESO!$B58*12)</f>
        <v>0</v>
      </c>
      <c r="BJ114" s="190">
        <f>SUMIFS(TRESO!$J58:BC58,TRESO!$J$2:BC$2,"&gt;"&amp;EDATE(TRESO!BC$2,-TRESO!$B58*12))/(TRESO!$B58*12)</f>
        <v>0</v>
      </c>
      <c r="BK114" s="190">
        <f>SUMIFS(TRESO!$J58:BD58,TRESO!$J$2:BD$2,"&gt;"&amp;EDATE(TRESO!BD$2,-TRESO!$B58*12))/(TRESO!$B58*12)</f>
        <v>0</v>
      </c>
      <c r="BL114" s="190">
        <f>SUMIFS(TRESO!$J58:BE58,TRESO!$J$2:BE$2,"&gt;"&amp;EDATE(TRESO!BE$2,-TRESO!$B58*12))/(TRESO!$B58*12)</f>
        <v>0</v>
      </c>
      <c r="BM114" s="190">
        <f>SUMIFS(TRESO!$J58:BF58,TRESO!$J$2:BF$2,"&gt;"&amp;EDATE(TRESO!BF$2,-TRESO!$B58*12))/(TRESO!$B58*12)</f>
        <v>0</v>
      </c>
      <c r="BN114" s="190">
        <f>SUMIFS(TRESO!$J58:BG58,TRESO!$J$2:BG$2,"&gt;"&amp;EDATE(TRESO!BG$2,-TRESO!$B58*12))/(TRESO!$B58*12)</f>
        <v>0</v>
      </c>
      <c r="BO114" s="190">
        <f>SUMIFS(TRESO!$J58:BH58,TRESO!$J$2:BH$2,"&gt;"&amp;EDATE(TRESO!BH$2,-TRESO!$B58*12))/(TRESO!$B58*12)</f>
        <v>0</v>
      </c>
      <c r="BP114" s="190">
        <f>SUMIFS(TRESO!$J58:BI58,TRESO!$J$2:BI$2,"&gt;"&amp;EDATE(TRESO!BI$2,-TRESO!$B58*12))/(TRESO!$B58*12)</f>
        <v>0</v>
      </c>
      <c r="BQ114" s="190">
        <f>SUMIFS(TRESO!$J58:BJ58,TRESO!$J$2:BJ$2,"&gt;"&amp;EDATE(TRESO!BJ$2,-TRESO!$B58*12))/(TRESO!$B58*12)</f>
        <v>0</v>
      </c>
      <c r="BR114" s="190">
        <f>SUMIFS(TRESO!$J58:BK58,TRESO!$J$2:BK$2,"&gt;"&amp;EDATE(TRESO!BK$2,-TRESO!$B58*12))/(TRESO!$B58*12)</f>
        <v>0</v>
      </c>
      <c r="BS114" s="190">
        <f>SUMIFS(TRESO!$J58:BL58,TRESO!$J$2:BL$2,"&gt;"&amp;EDATE(TRESO!BL$2,-TRESO!$B58*12))/(TRESO!$B58*12)</f>
        <v>0</v>
      </c>
      <c r="BT114" s="190">
        <f>SUMIFS(TRESO!$J58:BM58,TRESO!$J$2:BM$2,"&gt;"&amp;EDATE(TRESO!BM$2,-TRESO!$B58*12))/(TRESO!$B58*12)</f>
        <v>0</v>
      </c>
      <c r="BU114" s="190">
        <f>SUMIFS(TRESO!$J58:BN58,TRESO!$J$2:BN$2,"&gt;"&amp;EDATE(TRESO!BN$2,-TRESO!$B58*12))/(TRESO!$B58*12)</f>
        <v>0</v>
      </c>
      <c r="BV114" s="190">
        <f>SUMIFS(TRESO!$J58:BO58,TRESO!$J$2:BO$2,"&gt;"&amp;EDATE(TRESO!BO$2,-TRESO!$B58*12))/(TRESO!$B58*12)</f>
        <v>0</v>
      </c>
      <c r="BW114" s="190">
        <f>SUMIFS(TRESO!$J58:BP58,TRESO!$J$2:BP$2,"&gt;"&amp;EDATE(TRESO!BP$2,-TRESO!$B58*12))/(TRESO!$B58*12)</f>
        <v>0</v>
      </c>
      <c r="BX114" s="190">
        <f>SUMIFS(TRESO!$J58:BQ58,TRESO!$J$2:BQ$2,"&gt;"&amp;EDATE(TRESO!BQ$2,-TRESO!$B58*12))/(TRESO!$B58*12)</f>
        <v>0</v>
      </c>
    </row>
    <row r="115" collapsed="1">
      <c r="A115" s="87" t="str">
        <f>CONFIG!D86</f>
        <v>Intérêts</v>
      </c>
      <c r="B115" s="82"/>
      <c r="C115" s="22"/>
      <c r="D115" s="22">
        <f t="shared" si="204"/>
        <v>0</v>
      </c>
      <c r="E115" s="22">
        <f t="shared" si="205"/>
        <v>0</v>
      </c>
      <c r="F115" s="22">
        <f t="shared" si="206"/>
        <v>0</v>
      </c>
      <c r="G115" s="22">
        <f t="shared" si="207"/>
        <v>0</v>
      </c>
      <c r="H115" s="22">
        <f t="shared" si="208"/>
        <v>0</v>
      </c>
      <c r="I115" s="82"/>
      <c r="J115" s="24" t="str">
        <f t="shared" si="13"/>
        <v>-</v>
      </c>
      <c r="K115" s="24" t="str">
        <f t="shared" ref="K115:O115" si="216">IFERROR(D115/C115-1,"-")</f>
        <v>-</v>
      </c>
      <c r="L115" s="24" t="str">
        <f t="shared" si="216"/>
        <v>-</v>
      </c>
      <c r="M115" s="24" t="str">
        <f t="shared" si="216"/>
        <v>-</v>
      </c>
      <c r="N115" s="24" t="str">
        <f t="shared" si="216"/>
        <v>-</v>
      </c>
      <c r="O115" s="24" t="str">
        <f t="shared" si="216"/>
        <v>-</v>
      </c>
      <c r="P115" s="82"/>
      <c r="Q115" s="22">
        <f t="shared" ref="Q115:BX115" si="217">SUM(Q116:Q121)</f>
        <v>0</v>
      </c>
      <c r="R115" s="22">
        <f t="shared" si="217"/>
        <v>0</v>
      </c>
      <c r="S115" s="22">
        <f t="shared" si="217"/>
        <v>0</v>
      </c>
      <c r="T115" s="22">
        <f t="shared" si="217"/>
        <v>0</v>
      </c>
      <c r="U115" s="22">
        <f t="shared" si="217"/>
        <v>0</v>
      </c>
      <c r="V115" s="22">
        <f t="shared" si="217"/>
        <v>0</v>
      </c>
      <c r="W115" s="22">
        <f t="shared" si="217"/>
        <v>0</v>
      </c>
      <c r="X115" s="22">
        <f t="shared" si="217"/>
        <v>0</v>
      </c>
      <c r="Y115" s="22">
        <f t="shared" si="217"/>
        <v>0</v>
      </c>
      <c r="Z115" s="22">
        <f t="shared" si="217"/>
        <v>0</v>
      </c>
      <c r="AA115" s="22">
        <f t="shared" si="217"/>
        <v>0</v>
      </c>
      <c r="AB115" s="22">
        <f t="shared" si="217"/>
        <v>0</v>
      </c>
      <c r="AC115" s="22">
        <f t="shared" si="217"/>
        <v>0</v>
      </c>
      <c r="AD115" s="22">
        <f t="shared" si="217"/>
        <v>0</v>
      </c>
      <c r="AE115" s="22">
        <f t="shared" si="217"/>
        <v>0</v>
      </c>
      <c r="AF115" s="22">
        <f t="shared" si="217"/>
        <v>0</v>
      </c>
      <c r="AG115" s="22">
        <f t="shared" si="217"/>
        <v>0</v>
      </c>
      <c r="AH115" s="22">
        <f t="shared" si="217"/>
        <v>0</v>
      </c>
      <c r="AI115" s="22">
        <f t="shared" si="217"/>
        <v>0</v>
      </c>
      <c r="AJ115" s="22">
        <f t="shared" si="217"/>
        <v>0</v>
      </c>
      <c r="AK115" s="22">
        <f t="shared" si="217"/>
        <v>0</v>
      </c>
      <c r="AL115" s="22">
        <f t="shared" si="217"/>
        <v>0</v>
      </c>
      <c r="AM115" s="22">
        <f t="shared" si="217"/>
        <v>0</v>
      </c>
      <c r="AN115" s="22">
        <f t="shared" si="217"/>
        <v>0</v>
      </c>
      <c r="AO115" s="22">
        <f t="shared" si="217"/>
        <v>0</v>
      </c>
      <c r="AP115" s="22">
        <f t="shared" si="217"/>
        <v>0</v>
      </c>
      <c r="AQ115" s="22">
        <f t="shared" si="217"/>
        <v>0</v>
      </c>
      <c r="AR115" s="22">
        <f t="shared" si="217"/>
        <v>0</v>
      </c>
      <c r="AS115" s="22">
        <f t="shared" si="217"/>
        <v>0</v>
      </c>
      <c r="AT115" s="22">
        <f t="shared" si="217"/>
        <v>0</v>
      </c>
      <c r="AU115" s="22">
        <f t="shared" si="217"/>
        <v>0</v>
      </c>
      <c r="AV115" s="22">
        <f t="shared" si="217"/>
        <v>0</v>
      </c>
      <c r="AW115" s="22">
        <f t="shared" si="217"/>
        <v>0</v>
      </c>
      <c r="AX115" s="22">
        <f t="shared" si="217"/>
        <v>0</v>
      </c>
      <c r="AY115" s="22">
        <f t="shared" si="217"/>
        <v>0</v>
      </c>
      <c r="AZ115" s="22">
        <f t="shared" si="217"/>
        <v>0</v>
      </c>
      <c r="BA115" s="22">
        <f t="shared" si="217"/>
        <v>0</v>
      </c>
      <c r="BB115" s="22">
        <f t="shared" si="217"/>
        <v>0</v>
      </c>
      <c r="BC115" s="22">
        <f t="shared" si="217"/>
        <v>0</v>
      </c>
      <c r="BD115" s="22">
        <f t="shared" si="217"/>
        <v>0</v>
      </c>
      <c r="BE115" s="22">
        <f t="shared" si="217"/>
        <v>0</v>
      </c>
      <c r="BF115" s="22">
        <f t="shared" si="217"/>
        <v>0</v>
      </c>
      <c r="BG115" s="22">
        <f t="shared" si="217"/>
        <v>0</v>
      </c>
      <c r="BH115" s="22">
        <f t="shared" si="217"/>
        <v>0</v>
      </c>
      <c r="BI115" s="22">
        <f t="shared" si="217"/>
        <v>0</v>
      </c>
      <c r="BJ115" s="22">
        <f t="shared" si="217"/>
        <v>0</v>
      </c>
      <c r="BK115" s="22">
        <f t="shared" si="217"/>
        <v>0</v>
      </c>
      <c r="BL115" s="22">
        <f t="shared" si="217"/>
        <v>0</v>
      </c>
      <c r="BM115" s="22">
        <f t="shared" si="217"/>
        <v>0</v>
      </c>
      <c r="BN115" s="22">
        <f t="shared" si="217"/>
        <v>0</v>
      </c>
      <c r="BO115" s="22">
        <f t="shared" si="217"/>
        <v>0</v>
      </c>
      <c r="BP115" s="22">
        <f t="shared" si="217"/>
        <v>0</v>
      </c>
      <c r="BQ115" s="22">
        <f t="shared" si="217"/>
        <v>0</v>
      </c>
      <c r="BR115" s="22">
        <f t="shared" si="217"/>
        <v>0</v>
      </c>
      <c r="BS115" s="22">
        <f t="shared" si="217"/>
        <v>0</v>
      </c>
      <c r="BT115" s="22">
        <f t="shared" si="217"/>
        <v>0</v>
      </c>
      <c r="BU115" s="22">
        <f t="shared" si="217"/>
        <v>0</v>
      </c>
      <c r="BV115" s="22">
        <f t="shared" si="217"/>
        <v>0</v>
      </c>
      <c r="BW115" s="22">
        <f t="shared" si="217"/>
        <v>0</v>
      </c>
      <c r="BX115" s="22">
        <f t="shared" si="217"/>
        <v>0</v>
      </c>
    </row>
    <row r="116" hidden="1" outlineLevel="1">
      <c r="A116" s="28" t="str">
        <f>CONFIG!D87</f>
        <v>Intérêts Prêts historiques</v>
      </c>
      <c r="B116" s="79"/>
      <c r="C116" s="10"/>
      <c r="D116" s="10">
        <f t="shared" si="204"/>
        <v>0</v>
      </c>
      <c r="E116" s="10">
        <f t="shared" si="205"/>
        <v>0</v>
      </c>
      <c r="F116" s="10">
        <f t="shared" si="206"/>
        <v>0</v>
      </c>
      <c r="G116" s="10">
        <f t="shared" si="207"/>
        <v>0</v>
      </c>
      <c r="H116" s="10">
        <f t="shared" si="208"/>
        <v>0</v>
      </c>
      <c r="I116" s="79"/>
      <c r="J116" s="33" t="str">
        <f t="shared" si="13"/>
        <v>-</v>
      </c>
      <c r="K116" s="33" t="str">
        <f t="shared" ref="K116:O116" si="218">IFERROR(D116/C116-1,"-")</f>
        <v>-</v>
      </c>
      <c r="L116" s="33" t="str">
        <f t="shared" si="218"/>
        <v>-</v>
      </c>
      <c r="M116" s="33" t="str">
        <f t="shared" si="218"/>
        <v>-</v>
      </c>
      <c r="N116" s="33" t="str">
        <f t="shared" si="218"/>
        <v>-</v>
      </c>
      <c r="O116" s="33" t="str">
        <f t="shared" si="218"/>
        <v>-</v>
      </c>
      <c r="P116" s="79"/>
      <c r="Q116" s="215" t="str">
        <f>TRESO!J15</f>
        <v/>
      </c>
      <c r="R116" s="215" t="str">
        <f>TRESO!K15</f>
        <v/>
      </c>
      <c r="S116" s="215" t="str">
        <f>TRESO!L15</f>
        <v/>
      </c>
      <c r="T116" s="215" t="str">
        <f>TRESO!M15</f>
        <v/>
      </c>
      <c r="U116" s="215" t="str">
        <f>TRESO!N15</f>
        <v/>
      </c>
      <c r="V116" s="215" t="str">
        <f>TRESO!O15</f>
        <v/>
      </c>
      <c r="W116" s="215" t="str">
        <f>TRESO!P15</f>
        <v/>
      </c>
      <c r="X116" s="215" t="str">
        <f>TRESO!Q15</f>
        <v/>
      </c>
      <c r="Y116" s="215" t="str">
        <f>TRESO!R15</f>
        <v/>
      </c>
      <c r="Z116" s="215" t="str">
        <f>TRESO!S15</f>
        <v/>
      </c>
      <c r="AA116" s="215" t="str">
        <f>TRESO!T15</f>
        <v/>
      </c>
      <c r="AB116" s="215" t="str">
        <f>TRESO!U15</f>
        <v/>
      </c>
      <c r="AC116" s="215" t="str">
        <f>TRESO!V15</f>
        <v/>
      </c>
      <c r="AD116" s="215" t="str">
        <f>TRESO!W15</f>
        <v/>
      </c>
      <c r="AE116" s="215" t="str">
        <f>TRESO!X15</f>
        <v/>
      </c>
      <c r="AF116" s="215" t="str">
        <f>TRESO!Y15</f>
        <v/>
      </c>
      <c r="AG116" s="215" t="str">
        <f>TRESO!Z15</f>
        <v/>
      </c>
      <c r="AH116" s="215" t="str">
        <f>TRESO!AA15</f>
        <v/>
      </c>
      <c r="AI116" s="215" t="str">
        <f>TRESO!AB15</f>
        <v/>
      </c>
      <c r="AJ116" s="215" t="str">
        <f>TRESO!AC15</f>
        <v/>
      </c>
      <c r="AK116" s="215" t="str">
        <f>TRESO!AD15</f>
        <v/>
      </c>
      <c r="AL116" s="215" t="str">
        <f>TRESO!AE15</f>
        <v/>
      </c>
      <c r="AM116" s="215" t="str">
        <f>TRESO!AF15</f>
        <v/>
      </c>
      <c r="AN116" s="215" t="str">
        <f>TRESO!AG15</f>
        <v/>
      </c>
      <c r="AO116" s="215" t="str">
        <f>TRESO!AH15</f>
        <v/>
      </c>
      <c r="AP116" s="215" t="str">
        <f>TRESO!AI15</f>
        <v/>
      </c>
      <c r="AQ116" s="215" t="str">
        <f>TRESO!AJ15</f>
        <v/>
      </c>
      <c r="AR116" s="215" t="str">
        <f>TRESO!AK15</f>
        <v/>
      </c>
      <c r="AS116" s="215" t="str">
        <f>TRESO!AL15</f>
        <v/>
      </c>
      <c r="AT116" s="215" t="str">
        <f>TRESO!AM15</f>
        <v/>
      </c>
      <c r="AU116" s="215" t="str">
        <f>TRESO!AN15</f>
        <v/>
      </c>
      <c r="AV116" s="215" t="str">
        <f>TRESO!AO15</f>
        <v/>
      </c>
      <c r="AW116" s="215" t="str">
        <f>TRESO!AP15</f>
        <v/>
      </c>
      <c r="AX116" s="215" t="str">
        <f>TRESO!AQ15</f>
        <v/>
      </c>
      <c r="AY116" s="215" t="str">
        <f>TRESO!AR15</f>
        <v/>
      </c>
      <c r="AZ116" s="215" t="str">
        <f>TRESO!AS15</f>
        <v/>
      </c>
      <c r="BA116" s="215" t="str">
        <f>TRESO!AT15</f>
        <v/>
      </c>
      <c r="BB116" s="215" t="str">
        <f>TRESO!AU15</f>
        <v/>
      </c>
      <c r="BC116" s="215" t="str">
        <f>TRESO!AV15</f>
        <v/>
      </c>
      <c r="BD116" s="215" t="str">
        <f>TRESO!AW15</f>
        <v/>
      </c>
      <c r="BE116" s="215" t="str">
        <f>TRESO!AX15</f>
        <v/>
      </c>
      <c r="BF116" s="215" t="str">
        <f>TRESO!AY15</f>
        <v/>
      </c>
      <c r="BG116" s="215" t="str">
        <f>TRESO!AZ15</f>
        <v/>
      </c>
      <c r="BH116" s="215" t="str">
        <f>TRESO!BA15</f>
        <v/>
      </c>
      <c r="BI116" s="215" t="str">
        <f>TRESO!BB15</f>
        <v/>
      </c>
      <c r="BJ116" s="215" t="str">
        <f>TRESO!BC15</f>
        <v/>
      </c>
      <c r="BK116" s="215" t="str">
        <f>TRESO!BD15</f>
        <v/>
      </c>
      <c r="BL116" s="215" t="str">
        <f>TRESO!BE15</f>
        <v/>
      </c>
      <c r="BM116" s="215" t="str">
        <f>TRESO!BF15</f>
        <v/>
      </c>
      <c r="BN116" s="215" t="str">
        <f>TRESO!BG15</f>
        <v/>
      </c>
      <c r="BO116" s="215" t="str">
        <f>TRESO!BH15</f>
        <v/>
      </c>
      <c r="BP116" s="215" t="str">
        <f>TRESO!BI15</f>
        <v/>
      </c>
      <c r="BQ116" s="215" t="str">
        <f>TRESO!BJ15</f>
        <v/>
      </c>
      <c r="BR116" s="215" t="str">
        <f>TRESO!BK15</f>
        <v/>
      </c>
      <c r="BS116" s="215" t="str">
        <f>TRESO!BL15</f>
        <v/>
      </c>
      <c r="BT116" s="215" t="str">
        <f>TRESO!BM15</f>
        <v/>
      </c>
      <c r="BU116" s="215" t="str">
        <f>TRESO!BN15</f>
        <v/>
      </c>
      <c r="BV116" s="215" t="str">
        <f>TRESO!BO15</f>
        <v/>
      </c>
      <c r="BW116" s="215" t="str">
        <f>TRESO!BP15</f>
        <v/>
      </c>
      <c r="BX116" s="215" t="str">
        <f>TRESO!BQ15</f>
        <v/>
      </c>
    </row>
    <row r="117" hidden="1" outlineLevel="1">
      <c r="A117" s="36" t="str">
        <f>TRESO!A16</f>
        <v>Intérêts Prêt 1</v>
      </c>
      <c r="B117" s="79"/>
      <c r="C117" s="10"/>
      <c r="D117" s="10">
        <f t="shared" si="204"/>
        <v>0</v>
      </c>
      <c r="E117" s="10">
        <f t="shared" si="205"/>
        <v>0</v>
      </c>
      <c r="F117" s="10">
        <f t="shared" si="206"/>
        <v>0</v>
      </c>
      <c r="G117" s="10">
        <f t="shared" si="207"/>
        <v>0</v>
      </c>
      <c r="H117" s="10">
        <f t="shared" si="208"/>
        <v>0</v>
      </c>
      <c r="I117" s="79"/>
      <c r="J117" s="33" t="str">
        <f t="shared" si="13"/>
        <v>-</v>
      </c>
      <c r="K117" s="33" t="str">
        <f t="shared" ref="K117:O117" si="219">IFERROR(D117/C117-1,"-")</f>
        <v>-</v>
      </c>
      <c r="L117" s="33" t="str">
        <f t="shared" si="219"/>
        <v>-</v>
      </c>
      <c r="M117" s="33" t="str">
        <f t="shared" si="219"/>
        <v>-</v>
      </c>
      <c r="N117" s="33" t="str">
        <f t="shared" si="219"/>
        <v>-</v>
      </c>
      <c r="O117" s="33" t="str">
        <f t="shared" si="219"/>
        <v>-</v>
      </c>
      <c r="P117" s="79"/>
      <c r="Q117" s="215" t="str">
        <f>TRESO!J16</f>
        <v/>
      </c>
      <c r="R117" s="215" t="str">
        <f>TRESO!K16</f>
        <v/>
      </c>
      <c r="S117" s="215" t="str">
        <f>TRESO!L16</f>
        <v/>
      </c>
      <c r="T117" s="215" t="str">
        <f>TRESO!M16</f>
        <v/>
      </c>
      <c r="U117" s="215" t="str">
        <f>TRESO!N16</f>
        <v/>
      </c>
      <c r="V117" s="215" t="str">
        <f>TRESO!O16</f>
        <v/>
      </c>
      <c r="W117" s="215" t="str">
        <f>TRESO!P16</f>
        <v/>
      </c>
      <c r="X117" s="215" t="str">
        <f>TRESO!Q16</f>
        <v/>
      </c>
      <c r="Y117" s="215" t="str">
        <f>TRESO!R16</f>
        <v/>
      </c>
      <c r="Z117" s="215" t="str">
        <f>TRESO!S16</f>
        <v/>
      </c>
      <c r="AA117" s="215" t="str">
        <f>TRESO!T16</f>
        <v/>
      </c>
      <c r="AB117" s="215" t="str">
        <f>TRESO!U16</f>
        <v/>
      </c>
      <c r="AC117" s="215" t="str">
        <f>TRESO!V16</f>
        <v/>
      </c>
      <c r="AD117" s="215" t="str">
        <f>TRESO!W16</f>
        <v/>
      </c>
      <c r="AE117" s="215" t="str">
        <f>TRESO!X16</f>
        <v/>
      </c>
      <c r="AF117" s="215" t="str">
        <f>TRESO!Y16</f>
        <v/>
      </c>
      <c r="AG117" s="215" t="str">
        <f>TRESO!Z16</f>
        <v/>
      </c>
      <c r="AH117" s="215" t="str">
        <f>TRESO!AA16</f>
        <v/>
      </c>
      <c r="AI117" s="215" t="str">
        <f>TRESO!AB16</f>
        <v/>
      </c>
      <c r="AJ117" s="215" t="str">
        <f>TRESO!AC16</f>
        <v/>
      </c>
      <c r="AK117" s="215" t="str">
        <f>TRESO!AD16</f>
        <v/>
      </c>
      <c r="AL117" s="215" t="str">
        <f>TRESO!AE16</f>
        <v/>
      </c>
      <c r="AM117" s="215" t="str">
        <f>TRESO!AF16</f>
        <v/>
      </c>
      <c r="AN117" s="215" t="str">
        <f>TRESO!AG16</f>
        <v/>
      </c>
      <c r="AO117" s="215" t="str">
        <f>TRESO!AH16</f>
        <v/>
      </c>
      <c r="AP117" s="215" t="str">
        <f>TRESO!AI16</f>
        <v/>
      </c>
      <c r="AQ117" s="215" t="str">
        <f>TRESO!AJ16</f>
        <v/>
      </c>
      <c r="AR117" s="215" t="str">
        <f>TRESO!AK16</f>
        <v/>
      </c>
      <c r="AS117" s="215" t="str">
        <f>TRESO!AL16</f>
        <v/>
      </c>
      <c r="AT117" s="215" t="str">
        <f>TRESO!AM16</f>
        <v/>
      </c>
      <c r="AU117" s="215" t="str">
        <f>TRESO!AN16</f>
        <v/>
      </c>
      <c r="AV117" s="215" t="str">
        <f>TRESO!AO16</f>
        <v/>
      </c>
      <c r="AW117" s="215" t="str">
        <f>TRESO!AP16</f>
        <v/>
      </c>
      <c r="AX117" s="215" t="str">
        <f>TRESO!AQ16</f>
        <v/>
      </c>
      <c r="AY117" s="215" t="str">
        <f>TRESO!AR16</f>
        <v/>
      </c>
      <c r="AZ117" s="215" t="str">
        <f>TRESO!AS16</f>
        <v/>
      </c>
      <c r="BA117" s="215" t="str">
        <f>TRESO!AT16</f>
        <v/>
      </c>
      <c r="BB117" s="215" t="str">
        <f>TRESO!AU16</f>
        <v/>
      </c>
      <c r="BC117" s="215" t="str">
        <f>TRESO!AV16</f>
        <v/>
      </c>
      <c r="BD117" s="215" t="str">
        <f>TRESO!AW16</f>
        <v/>
      </c>
      <c r="BE117" s="215" t="str">
        <f>TRESO!AX16</f>
        <v/>
      </c>
      <c r="BF117" s="215" t="str">
        <f>TRESO!AY16</f>
        <v/>
      </c>
      <c r="BG117" s="215" t="str">
        <f>TRESO!AZ16</f>
        <v/>
      </c>
      <c r="BH117" s="215" t="str">
        <f>TRESO!BA16</f>
        <v/>
      </c>
      <c r="BI117" s="215" t="str">
        <f>TRESO!BB16</f>
        <v/>
      </c>
      <c r="BJ117" s="215" t="str">
        <f>TRESO!BC16</f>
        <v/>
      </c>
      <c r="BK117" s="215" t="str">
        <f>TRESO!BD16</f>
        <v/>
      </c>
      <c r="BL117" s="215" t="str">
        <f>TRESO!BE16</f>
        <v/>
      </c>
      <c r="BM117" s="215" t="str">
        <f>TRESO!BF16</f>
        <v/>
      </c>
      <c r="BN117" s="215" t="str">
        <f>TRESO!BG16</f>
        <v/>
      </c>
      <c r="BO117" s="215" t="str">
        <f>TRESO!BH16</f>
        <v/>
      </c>
      <c r="BP117" s="215" t="str">
        <f>TRESO!BI16</f>
        <v/>
      </c>
      <c r="BQ117" s="215" t="str">
        <f>TRESO!BJ16</f>
        <v/>
      </c>
      <c r="BR117" s="215" t="str">
        <f>TRESO!BK16</f>
        <v/>
      </c>
      <c r="BS117" s="215" t="str">
        <f>TRESO!BL16</f>
        <v/>
      </c>
      <c r="BT117" s="215" t="str">
        <f>TRESO!BM16</f>
        <v/>
      </c>
      <c r="BU117" s="215" t="str">
        <f>TRESO!BN16</f>
        <v/>
      </c>
      <c r="BV117" s="215" t="str">
        <f>TRESO!BO16</f>
        <v/>
      </c>
      <c r="BW117" s="215" t="str">
        <f>TRESO!BP16</f>
        <v/>
      </c>
      <c r="BX117" s="215" t="str">
        <f>TRESO!BQ16</f>
        <v/>
      </c>
    </row>
    <row r="118" hidden="1" outlineLevel="1">
      <c r="A118" s="36" t="str">
        <f>TRESO!A17</f>
        <v>Intérêts Prêt 2</v>
      </c>
      <c r="B118" s="79"/>
      <c r="C118" s="10"/>
      <c r="D118" s="10">
        <f t="shared" si="204"/>
        <v>0</v>
      </c>
      <c r="E118" s="10">
        <f t="shared" si="205"/>
        <v>0</v>
      </c>
      <c r="F118" s="10">
        <f t="shared" si="206"/>
        <v>0</v>
      </c>
      <c r="G118" s="10">
        <f t="shared" si="207"/>
        <v>0</v>
      </c>
      <c r="H118" s="10">
        <f t="shared" si="208"/>
        <v>0</v>
      </c>
      <c r="I118" s="79"/>
      <c r="J118" s="33" t="str">
        <f t="shared" si="13"/>
        <v>-</v>
      </c>
      <c r="K118" s="33" t="str">
        <f t="shared" ref="K118:O118" si="220">IFERROR(D118/C118-1,"-")</f>
        <v>-</v>
      </c>
      <c r="L118" s="33" t="str">
        <f t="shared" si="220"/>
        <v>-</v>
      </c>
      <c r="M118" s="33" t="str">
        <f t="shared" si="220"/>
        <v>-</v>
      </c>
      <c r="N118" s="33" t="str">
        <f t="shared" si="220"/>
        <v>-</v>
      </c>
      <c r="O118" s="33" t="str">
        <f t="shared" si="220"/>
        <v>-</v>
      </c>
      <c r="P118" s="79"/>
      <c r="Q118" s="215" t="str">
        <f>TRESO!J17</f>
        <v/>
      </c>
      <c r="R118" s="215" t="str">
        <f>TRESO!K17</f>
        <v/>
      </c>
      <c r="S118" s="215" t="str">
        <f>TRESO!L17</f>
        <v/>
      </c>
      <c r="T118" s="215" t="str">
        <f>TRESO!M17</f>
        <v/>
      </c>
      <c r="U118" s="215" t="str">
        <f>TRESO!N17</f>
        <v/>
      </c>
      <c r="V118" s="215" t="str">
        <f>TRESO!O17</f>
        <v/>
      </c>
      <c r="W118" s="215" t="str">
        <f>TRESO!P17</f>
        <v/>
      </c>
      <c r="X118" s="215" t="str">
        <f>TRESO!Q17</f>
        <v/>
      </c>
      <c r="Y118" s="215" t="str">
        <f>TRESO!R17</f>
        <v/>
      </c>
      <c r="Z118" s="215" t="str">
        <f>TRESO!S17</f>
        <v/>
      </c>
      <c r="AA118" s="215" t="str">
        <f>TRESO!T17</f>
        <v/>
      </c>
      <c r="AB118" s="215" t="str">
        <f>TRESO!U17</f>
        <v/>
      </c>
      <c r="AC118" s="215" t="str">
        <f>TRESO!V17</f>
        <v/>
      </c>
      <c r="AD118" s="215" t="str">
        <f>TRESO!W17</f>
        <v/>
      </c>
      <c r="AE118" s="215" t="str">
        <f>TRESO!X17</f>
        <v/>
      </c>
      <c r="AF118" s="215" t="str">
        <f>TRESO!Y17</f>
        <v/>
      </c>
      <c r="AG118" s="215" t="str">
        <f>TRESO!Z17</f>
        <v/>
      </c>
      <c r="AH118" s="215" t="str">
        <f>TRESO!AA17</f>
        <v/>
      </c>
      <c r="AI118" s="215" t="str">
        <f>TRESO!AB17</f>
        <v/>
      </c>
      <c r="AJ118" s="215" t="str">
        <f>TRESO!AC17</f>
        <v/>
      </c>
      <c r="AK118" s="215" t="str">
        <f>TRESO!AD17</f>
        <v/>
      </c>
      <c r="AL118" s="215" t="str">
        <f>TRESO!AE17</f>
        <v/>
      </c>
      <c r="AM118" s="215" t="str">
        <f>TRESO!AF17</f>
        <v/>
      </c>
      <c r="AN118" s="215" t="str">
        <f>TRESO!AG17</f>
        <v/>
      </c>
      <c r="AO118" s="215" t="str">
        <f>TRESO!AH17</f>
        <v/>
      </c>
      <c r="AP118" s="215" t="str">
        <f>TRESO!AI17</f>
        <v/>
      </c>
      <c r="AQ118" s="215" t="str">
        <f>TRESO!AJ17</f>
        <v/>
      </c>
      <c r="AR118" s="215" t="str">
        <f>TRESO!AK17</f>
        <v/>
      </c>
      <c r="AS118" s="215" t="str">
        <f>TRESO!AL17</f>
        <v/>
      </c>
      <c r="AT118" s="215" t="str">
        <f>TRESO!AM17</f>
        <v/>
      </c>
      <c r="AU118" s="215" t="str">
        <f>TRESO!AN17</f>
        <v/>
      </c>
      <c r="AV118" s="215" t="str">
        <f>TRESO!AO17</f>
        <v/>
      </c>
      <c r="AW118" s="215" t="str">
        <f>TRESO!AP17</f>
        <v/>
      </c>
      <c r="AX118" s="215" t="str">
        <f>TRESO!AQ17</f>
        <v/>
      </c>
      <c r="AY118" s="215" t="str">
        <f>TRESO!AR17</f>
        <v/>
      </c>
      <c r="AZ118" s="215" t="str">
        <f>TRESO!AS17</f>
        <v/>
      </c>
      <c r="BA118" s="215" t="str">
        <f>TRESO!AT17</f>
        <v/>
      </c>
      <c r="BB118" s="215" t="str">
        <f>TRESO!AU17</f>
        <v/>
      </c>
      <c r="BC118" s="215" t="str">
        <f>TRESO!AV17</f>
        <v/>
      </c>
      <c r="BD118" s="215" t="str">
        <f>TRESO!AW17</f>
        <v/>
      </c>
      <c r="BE118" s="215" t="str">
        <f>TRESO!AX17</f>
        <v/>
      </c>
      <c r="BF118" s="215" t="str">
        <f>TRESO!AY17</f>
        <v/>
      </c>
      <c r="BG118" s="215" t="str">
        <f>TRESO!AZ17</f>
        <v/>
      </c>
      <c r="BH118" s="215" t="str">
        <f>TRESO!BA17</f>
        <v/>
      </c>
      <c r="BI118" s="215" t="str">
        <f>TRESO!BB17</f>
        <v/>
      </c>
      <c r="BJ118" s="215" t="str">
        <f>TRESO!BC17</f>
        <v/>
      </c>
      <c r="BK118" s="215" t="str">
        <f>TRESO!BD17</f>
        <v/>
      </c>
      <c r="BL118" s="215" t="str">
        <f>TRESO!BE17</f>
        <v/>
      </c>
      <c r="BM118" s="215" t="str">
        <f>TRESO!BF17</f>
        <v/>
      </c>
      <c r="BN118" s="215" t="str">
        <f>TRESO!BG17</f>
        <v/>
      </c>
      <c r="BO118" s="215" t="str">
        <f>TRESO!BH17</f>
        <v/>
      </c>
      <c r="BP118" s="215" t="str">
        <f>TRESO!BI17</f>
        <v/>
      </c>
      <c r="BQ118" s="215" t="str">
        <f>TRESO!BJ17</f>
        <v/>
      </c>
      <c r="BR118" s="215" t="str">
        <f>TRESO!BK17</f>
        <v/>
      </c>
      <c r="BS118" s="215" t="str">
        <f>TRESO!BL17</f>
        <v/>
      </c>
      <c r="BT118" s="215" t="str">
        <f>TRESO!BM17</f>
        <v/>
      </c>
      <c r="BU118" s="215" t="str">
        <f>TRESO!BN17</f>
        <v/>
      </c>
      <c r="BV118" s="215" t="str">
        <f>TRESO!BO17</f>
        <v/>
      </c>
      <c r="BW118" s="215" t="str">
        <f>TRESO!BP17</f>
        <v/>
      </c>
      <c r="BX118" s="215" t="str">
        <f>TRESO!BQ17</f>
        <v/>
      </c>
    </row>
    <row r="119" hidden="1" outlineLevel="1">
      <c r="A119" s="36" t="str">
        <f>TRESO!A18</f>
        <v>Intérêts Prêt 3</v>
      </c>
      <c r="B119" s="79"/>
      <c r="C119" s="10"/>
      <c r="D119" s="10">
        <f t="shared" si="204"/>
        <v>0</v>
      </c>
      <c r="E119" s="10">
        <f t="shared" si="205"/>
        <v>0</v>
      </c>
      <c r="F119" s="10">
        <f t="shared" si="206"/>
        <v>0</v>
      </c>
      <c r="G119" s="10">
        <f t="shared" si="207"/>
        <v>0</v>
      </c>
      <c r="H119" s="10">
        <f t="shared" si="208"/>
        <v>0</v>
      </c>
      <c r="I119" s="79"/>
      <c r="J119" s="33" t="str">
        <f t="shared" si="13"/>
        <v>-</v>
      </c>
      <c r="K119" s="33" t="str">
        <f t="shared" ref="K119:O119" si="221">IFERROR(D119/C119-1,"-")</f>
        <v>-</v>
      </c>
      <c r="L119" s="33" t="str">
        <f t="shared" si="221"/>
        <v>-</v>
      </c>
      <c r="M119" s="33" t="str">
        <f t="shared" si="221"/>
        <v>-</v>
      </c>
      <c r="N119" s="33" t="str">
        <f t="shared" si="221"/>
        <v>-</v>
      </c>
      <c r="O119" s="33" t="str">
        <f t="shared" si="221"/>
        <v>-</v>
      </c>
      <c r="P119" s="79"/>
      <c r="Q119" s="215" t="str">
        <f>TRESO!J18</f>
        <v/>
      </c>
      <c r="R119" s="215" t="str">
        <f>TRESO!K18</f>
        <v/>
      </c>
      <c r="S119" s="215" t="str">
        <f>TRESO!L18</f>
        <v/>
      </c>
      <c r="T119" s="215" t="str">
        <f>TRESO!M18</f>
        <v/>
      </c>
      <c r="U119" s="215" t="str">
        <f>TRESO!N18</f>
        <v/>
      </c>
      <c r="V119" s="215" t="str">
        <f>TRESO!O18</f>
        <v/>
      </c>
      <c r="W119" s="215" t="str">
        <f>TRESO!P18</f>
        <v/>
      </c>
      <c r="X119" s="215" t="str">
        <f>TRESO!Q18</f>
        <v/>
      </c>
      <c r="Y119" s="215" t="str">
        <f>TRESO!R18</f>
        <v/>
      </c>
      <c r="Z119" s="215" t="str">
        <f>TRESO!S18</f>
        <v/>
      </c>
      <c r="AA119" s="215" t="str">
        <f>TRESO!T18</f>
        <v/>
      </c>
      <c r="AB119" s="215" t="str">
        <f>TRESO!U18</f>
        <v/>
      </c>
      <c r="AC119" s="215" t="str">
        <f>TRESO!V18</f>
        <v/>
      </c>
      <c r="AD119" s="215" t="str">
        <f>TRESO!W18</f>
        <v/>
      </c>
      <c r="AE119" s="215" t="str">
        <f>TRESO!X18</f>
        <v/>
      </c>
      <c r="AF119" s="215" t="str">
        <f>TRESO!Y18</f>
        <v/>
      </c>
      <c r="AG119" s="215" t="str">
        <f>TRESO!Z18</f>
        <v/>
      </c>
      <c r="AH119" s="215" t="str">
        <f>TRESO!AA18</f>
        <v/>
      </c>
      <c r="AI119" s="215" t="str">
        <f>TRESO!AB18</f>
        <v/>
      </c>
      <c r="AJ119" s="215" t="str">
        <f>TRESO!AC18</f>
        <v/>
      </c>
      <c r="AK119" s="215" t="str">
        <f>TRESO!AD18</f>
        <v/>
      </c>
      <c r="AL119" s="215" t="str">
        <f>TRESO!AE18</f>
        <v/>
      </c>
      <c r="AM119" s="215" t="str">
        <f>TRESO!AF18</f>
        <v/>
      </c>
      <c r="AN119" s="215" t="str">
        <f>TRESO!AG18</f>
        <v/>
      </c>
      <c r="AO119" s="215" t="str">
        <f>TRESO!AH18</f>
        <v/>
      </c>
      <c r="AP119" s="215" t="str">
        <f>TRESO!AI18</f>
        <v/>
      </c>
      <c r="AQ119" s="215" t="str">
        <f>TRESO!AJ18</f>
        <v/>
      </c>
      <c r="AR119" s="215" t="str">
        <f>TRESO!AK18</f>
        <v/>
      </c>
      <c r="AS119" s="215" t="str">
        <f>TRESO!AL18</f>
        <v/>
      </c>
      <c r="AT119" s="215" t="str">
        <f>TRESO!AM18</f>
        <v/>
      </c>
      <c r="AU119" s="215" t="str">
        <f>TRESO!AN18</f>
        <v/>
      </c>
      <c r="AV119" s="215" t="str">
        <f>TRESO!AO18</f>
        <v/>
      </c>
      <c r="AW119" s="215" t="str">
        <f>TRESO!AP18</f>
        <v/>
      </c>
      <c r="AX119" s="215" t="str">
        <f>TRESO!AQ18</f>
        <v/>
      </c>
      <c r="AY119" s="215" t="str">
        <f>TRESO!AR18</f>
        <v/>
      </c>
      <c r="AZ119" s="215" t="str">
        <f>TRESO!AS18</f>
        <v/>
      </c>
      <c r="BA119" s="215" t="str">
        <f>TRESO!AT18</f>
        <v/>
      </c>
      <c r="BB119" s="215" t="str">
        <f>TRESO!AU18</f>
        <v/>
      </c>
      <c r="BC119" s="215" t="str">
        <f>TRESO!AV18</f>
        <v/>
      </c>
      <c r="BD119" s="215" t="str">
        <f>TRESO!AW18</f>
        <v/>
      </c>
      <c r="BE119" s="215" t="str">
        <f>TRESO!AX18</f>
        <v/>
      </c>
      <c r="BF119" s="215" t="str">
        <f>TRESO!AY18</f>
        <v/>
      </c>
      <c r="BG119" s="215" t="str">
        <f>TRESO!AZ18</f>
        <v/>
      </c>
      <c r="BH119" s="215" t="str">
        <f>TRESO!BA18</f>
        <v/>
      </c>
      <c r="BI119" s="215" t="str">
        <f>TRESO!BB18</f>
        <v/>
      </c>
      <c r="BJ119" s="215" t="str">
        <f>TRESO!BC18</f>
        <v/>
      </c>
      <c r="BK119" s="215" t="str">
        <f>TRESO!BD18</f>
        <v/>
      </c>
      <c r="BL119" s="215" t="str">
        <f>TRESO!BE18</f>
        <v/>
      </c>
      <c r="BM119" s="215" t="str">
        <f>TRESO!BF18</f>
        <v/>
      </c>
      <c r="BN119" s="215" t="str">
        <f>TRESO!BG18</f>
        <v/>
      </c>
      <c r="BO119" s="215" t="str">
        <f>TRESO!BH18</f>
        <v/>
      </c>
      <c r="BP119" s="215" t="str">
        <f>TRESO!BI18</f>
        <v/>
      </c>
      <c r="BQ119" s="215" t="str">
        <f>TRESO!BJ18</f>
        <v/>
      </c>
      <c r="BR119" s="215" t="str">
        <f>TRESO!BK18</f>
        <v/>
      </c>
      <c r="BS119" s="215" t="str">
        <f>TRESO!BL18</f>
        <v/>
      </c>
      <c r="BT119" s="215" t="str">
        <f>TRESO!BM18</f>
        <v/>
      </c>
      <c r="BU119" s="215" t="str">
        <f>TRESO!BN18</f>
        <v/>
      </c>
      <c r="BV119" s="215" t="str">
        <f>TRESO!BO18</f>
        <v/>
      </c>
      <c r="BW119" s="215" t="str">
        <f>TRESO!BP18</f>
        <v/>
      </c>
      <c r="BX119" s="215" t="str">
        <f>TRESO!BQ18</f>
        <v/>
      </c>
    </row>
    <row r="120" hidden="1" outlineLevel="1">
      <c r="A120" s="36" t="str">
        <f>TRESO!A19</f>
        <v>Intérêts Prêt 4</v>
      </c>
      <c r="B120" s="79"/>
      <c r="C120" s="10"/>
      <c r="D120" s="10">
        <f t="shared" si="204"/>
        <v>0</v>
      </c>
      <c r="E120" s="10">
        <f t="shared" si="205"/>
        <v>0</v>
      </c>
      <c r="F120" s="10">
        <f t="shared" si="206"/>
        <v>0</v>
      </c>
      <c r="G120" s="10">
        <f t="shared" si="207"/>
        <v>0</v>
      </c>
      <c r="H120" s="10">
        <f t="shared" si="208"/>
        <v>0</v>
      </c>
      <c r="I120" s="79"/>
      <c r="J120" s="33" t="str">
        <f t="shared" si="13"/>
        <v>-</v>
      </c>
      <c r="K120" s="33" t="str">
        <f t="shared" ref="K120:O120" si="222">IFERROR(D120/C120-1,"-")</f>
        <v>-</v>
      </c>
      <c r="L120" s="33" t="str">
        <f t="shared" si="222"/>
        <v>-</v>
      </c>
      <c r="M120" s="33" t="str">
        <f t="shared" si="222"/>
        <v>-</v>
      </c>
      <c r="N120" s="33" t="str">
        <f t="shared" si="222"/>
        <v>-</v>
      </c>
      <c r="O120" s="33" t="str">
        <f t="shared" si="222"/>
        <v>-</v>
      </c>
      <c r="P120" s="79"/>
      <c r="Q120" s="215" t="str">
        <f>TRESO!J19</f>
        <v/>
      </c>
      <c r="R120" s="215" t="str">
        <f>TRESO!K19</f>
        <v/>
      </c>
      <c r="S120" s="215" t="str">
        <f>TRESO!L19</f>
        <v/>
      </c>
      <c r="T120" s="215" t="str">
        <f>TRESO!M19</f>
        <v/>
      </c>
      <c r="U120" s="215" t="str">
        <f>TRESO!N19</f>
        <v/>
      </c>
      <c r="V120" s="215" t="str">
        <f>TRESO!O19</f>
        <v/>
      </c>
      <c r="W120" s="215" t="str">
        <f>TRESO!P19</f>
        <v/>
      </c>
      <c r="X120" s="215" t="str">
        <f>TRESO!Q19</f>
        <v/>
      </c>
      <c r="Y120" s="215" t="str">
        <f>TRESO!R19</f>
        <v/>
      </c>
      <c r="Z120" s="215" t="str">
        <f>TRESO!S19</f>
        <v/>
      </c>
      <c r="AA120" s="215" t="str">
        <f>TRESO!T19</f>
        <v/>
      </c>
      <c r="AB120" s="215" t="str">
        <f>TRESO!U19</f>
        <v/>
      </c>
      <c r="AC120" s="215" t="str">
        <f>TRESO!V19</f>
        <v/>
      </c>
      <c r="AD120" s="215" t="str">
        <f>TRESO!W19</f>
        <v/>
      </c>
      <c r="AE120" s="215" t="str">
        <f>TRESO!X19</f>
        <v/>
      </c>
      <c r="AF120" s="215" t="str">
        <f>TRESO!Y19</f>
        <v/>
      </c>
      <c r="AG120" s="215" t="str">
        <f>TRESO!Z19</f>
        <v/>
      </c>
      <c r="AH120" s="215" t="str">
        <f>TRESO!AA19</f>
        <v/>
      </c>
      <c r="AI120" s="215" t="str">
        <f>TRESO!AB19</f>
        <v/>
      </c>
      <c r="AJ120" s="215" t="str">
        <f>TRESO!AC19</f>
        <v/>
      </c>
      <c r="AK120" s="215" t="str">
        <f>TRESO!AD19</f>
        <v/>
      </c>
      <c r="AL120" s="215" t="str">
        <f>TRESO!AE19</f>
        <v/>
      </c>
      <c r="AM120" s="215" t="str">
        <f>TRESO!AF19</f>
        <v/>
      </c>
      <c r="AN120" s="215" t="str">
        <f>TRESO!AG19</f>
        <v/>
      </c>
      <c r="AO120" s="215" t="str">
        <f>TRESO!AH19</f>
        <v/>
      </c>
      <c r="AP120" s="215" t="str">
        <f>TRESO!AI19</f>
        <v/>
      </c>
      <c r="AQ120" s="215" t="str">
        <f>TRESO!AJ19</f>
        <v/>
      </c>
      <c r="AR120" s="215" t="str">
        <f>TRESO!AK19</f>
        <v/>
      </c>
      <c r="AS120" s="215" t="str">
        <f>TRESO!AL19</f>
        <v/>
      </c>
      <c r="AT120" s="215" t="str">
        <f>TRESO!AM19</f>
        <v/>
      </c>
      <c r="AU120" s="215" t="str">
        <f>TRESO!AN19</f>
        <v/>
      </c>
      <c r="AV120" s="215" t="str">
        <f>TRESO!AO19</f>
        <v/>
      </c>
      <c r="AW120" s="215" t="str">
        <f>TRESO!AP19</f>
        <v/>
      </c>
      <c r="AX120" s="215" t="str">
        <f>TRESO!AQ19</f>
        <v/>
      </c>
      <c r="AY120" s="215" t="str">
        <f>TRESO!AR19</f>
        <v/>
      </c>
      <c r="AZ120" s="215" t="str">
        <f>TRESO!AS19</f>
        <v/>
      </c>
      <c r="BA120" s="215" t="str">
        <f>TRESO!AT19</f>
        <v/>
      </c>
      <c r="BB120" s="215" t="str">
        <f>TRESO!AU19</f>
        <v/>
      </c>
      <c r="BC120" s="215" t="str">
        <f>TRESO!AV19</f>
        <v/>
      </c>
      <c r="BD120" s="215" t="str">
        <f>TRESO!AW19</f>
        <v/>
      </c>
      <c r="BE120" s="215" t="str">
        <f>TRESO!AX19</f>
        <v/>
      </c>
      <c r="BF120" s="215" t="str">
        <f>TRESO!AY19</f>
        <v/>
      </c>
      <c r="BG120" s="215" t="str">
        <f>TRESO!AZ19</f>
        <v/>
      </c>
      <c r="BH120" s="215" t="str">
        <f>TRESO!BA19</f>
        <v/>
      </c>
      <c r="BI120" s="215" t="str">
        <f>TRESO!BB19</f>
        <v/>
      </c>
      <c r="BJ120" s="215" t="str">
        <f>TRESO!BC19</f>
        <v/>
      </c>
      <c r="BK120" s="215" t="str">
        <f>TRESO!BD19</f>
        <v/>
      </c>
      <c r="BL120" s="215" t="str">
        <f>TRESO!BE19</f>
        <v/>
      </c>
      <c r="BM120" s="215" t="str">
        <f>TRESO!BF19</f>
        <v/>
      </c>
      <c r="BN120" s="215" t="str">
        <f>TRESO!BG19</f>
        <v/>
      </c>
      <c r="BO120" s="215" t="str">
        <f>TRESO!BH19</f>
        <v/>
      </c>
      <c r="BP120" s="215" t="str">
        <f>TRESO!BI19</f>
        <v/>
      </c>
      <c r="BQ120" s="215" t="str">
        <f>TRESO!BJ19</f>
        <v/>
      </c>
      <c r="BR120" s="215" t="str">
        <f>TRESO!BK19</f>
        <v/>
      </c>
      <c r="BS120" s="215" t="str">
        <f>TRESO!BL19</f>
        <v/>
      </c>
      <c r="BT120" s="215" t="str">
        <f>TRESO!BM19</f>
        <v/>
      </c>
      <c r="BU120" s="215" t="str">
        <f>TRESO!BN19</f>
        <v/>
      </c>
      <c r="BV120" s="215" t="str">
        <f>TRESO!BO19</f>
        <v/>
      </c>
      <c r="BW120" s="215" t="str">
        <f>TRESO!BP19</f>
        <v/>
      </c>
      <c r="BX120" s="215" t="str">
        <f>TRESO!BQ19</f>
        <v/>
      </c>
    </row>
    <row r="121" hidden="1" outlineLevel="1">
      <c r="A121" s="36" t="str">
        <f>TRESO!A20</f>
        <v>Intérêts Prêt 5</v>
      </c>
      <c r="B121" s="79"/>
      <c r="C121" s="10"/>
      <c r="D121" s="10">
        <f t="shared" si="204"/>
        <v>0</v>
      </c>
      <c r="E121" s="10">
        <f t="shared" si="205"/>
        <v>0</v>
      </c>
      <c r="F121" s="10">
        <f t="shared" si="206"/>
        <v>0</v>
      </c>
      <c r="G121" s="10">
        <f t="shared" si="207"/>
        <v>0</v>
      </c>
      <c r="H121" s="10">
        <f t="shared" si="208"/>
        <v>0</v>
      </c>
      <c r="I121" s="79"/>
      <c r="J121" s="33" t="str">
        <f t="shared" si="13"/>
        <v>-</v>
      </c>
      <c r="K121" s="33" t="str">
        <f t="shared" ref="K121:O121" si="223">IFERROR(D121/C121-1,"-")</f>
        <v>-</v>
      </c>
      <c r="L121" s="33" t="str">
        <f t="shared" si="223"/>
        <v>-</v>
      </c>
      <c r="M121" s="33" t="str">
        <f t="shared" si="223"/>
        <v>-</v>
      </c>
      <c r="N121" s="33" t="str">
        <f t="shared" si="223"/>
        <v>-</v>
      </c>
      <c r="O121" s="33" t="str">
        <f t="shared" si="223"/>
        <v>-</v>
      </c>
      <c r="P121" s="79"/>
      <c r="Q121" s="215" t="str">
        <f>TRESO!J20</f>
        <v/>
      </c>
      <c r="R121" s="215" t="str">
        <f>TRESO!K20</f>
        <v/>
      </c>
      <c r="S121" s="215" t="str">
        <f>TRESO!L20</f>
        <v/>
      </c>
      <c r="T121" s="215" t="str">
        <f>TRESO!M20</f>
        <v/>
      </c>
      <c r="U121" s="215" t="str">
        <f>TRESO!N20</f>
        <v/>
      </c>
      <c r="V121" s="215" t="str">
        <f>TRESO!O20</f>
        <v/>
      </c>
      <c r="W121" s="215" t="str">
        <f>TRESO!P20</f>
        <v/>
      </c>
      <c r="X121" s="215" t="str">
        <f>TRESO!Q20</f>
        <v/>
      </c>
      <c r="Y121" s="215" t="str">
        <f>TRESO!R20</f>
        <v/>
      </c>
      <c r="Z121" s="215" t="str">
        <f>TRESO!S20</f>
        <v/>
      </c>
      <c r="AA121" s="215" t="str">
        <f>TRESO!T20</f>
        <v/>
      </c>
      <c r="AB121" s="215" t="str">
        <f>TRESO!U20</f>
        <v/>
      </c>
      <c r="AC121" s="215" t="str">
        <f>TRESO!V20</f>
        <v/>
      </c>
      <c r="AD121" s="215" t="str">
        <f>TRESO!W20</f>
        <v/>
      </c>
      <c r="AE121" s="215" t="str">
        <f>TRESO!X20</f>
        <v/>
      </c>
      <c r="AF121" s="215" t="str">
        <f>TRESO!Y20</f>
        <v/>
      </c>
      <c r="AG121" s="215" t="str">
        <f>TRESO!Z20</f>
        <v/>
      </c>
      <c r="AH121" s="215" t="str">
        <f>TRESO!AA20</f>
        <v/>
      </c>
      <c r="AI121" s="215" t="str">
        <f>TRESO!AB20</f>
        <v/>
      </c>
      <c r="AJ121" s="215" t="str">
        <f>TRESO!AC20</f>
        <v/>
      </c>
      <c r="AK121" s="215" t="str">
        <f>TRESO!AD20</f>
        <v/>
      </c>
      <c r="AL121" s="215" t="str">
        <f>TRESO!AE20</f>
        <v/>
      </c>
      <c r="AM121" s="215" t="str">
        <f>TRESO!AF20</f>
        <v/>
      </c>
      <c r="AN121" s="215" t="str">
        <f>TRESO!AG20</f>
        <v/>
      </c>
      <c r="AO121" s="215" t="str">
        <f>TRESO!AH20</f>
        <v/>
      </c>
      <c r="AP121" s="215" t="str">
        <f>TRESO!AI20</f>
        <v/>
      </c>
      <c r="AQ121" s="215" t="str">
        <f>TRESO!AJ20</f>
        <v/>
      </c>
      <c r="AR121" s="215" t="str">
        <f>TRESO!AK20</f>
        <v/>
      </c>
      <c r="AS121" s="215" t="str">
        <f>TRESO!AL20</f>
        <v/>
      </c>
      <c r="AT121" s="215" t="str">
        <f>TRESO!AM20</f>
        <v/>
      </c>
      <c r="AU121" s="215" t="str">
        <f>TRESO!AN20</f>
        <v/>
      </c>
      <c r="AV121" s="215" t="str">
        <f>TRESO!AO20</f>
        <v/>
      </c>
      <c r="AW121" s="215" t="str">
        <f>TRESO!AP20</f>
        <v/>
      </c>
      <c r="AX121" s="215" t="str">
        <f>TRESO!AQ20</f>
        <v/>
      </c>
      <c r="AY121" s="215" t="str">
        <f>TRESO!AR20</f>
        <v/>
      </c>
      <c r="AZ121" s="215" t="str">
        <f>TRESO!AS20</f>
        <v/>
      </c>
      <c r="BA121" s="215" t="str">
        <f>TRESO!AT20</f>
        <v/>
      </c>
      <c r="BB121" s="215" t="str">
        <f>TRESO!AU20</f>
        <v/>
      </c>
      <c r="BC121" s="215" t="str">
        <f>TRESO!AV20</f>
        <v/>
      </c>
      <c r="BD121" s="215" t="str">
        <f>TRESO!AW20</f>
        <v/>
      </c>
      <c r="BE121" s="215" t="str">
        <f>TRESO!AX20</f>
        <v/>
      </c>
      <c r="BF121" s="215" t="str">
        <f>TRESO!AY20</f>
        <v/>
      </c>
      <c r="BG121" s="215" t="str">
        <f>TRESO!AZ20</f>
        <v/>
      </c>
      <c r="BH121" s="215" t="str">
        <f>TRESO!BA20</f>
        <v/>
      </c>
      <c r="BI121" s="215" t="str">
        <f>TRESO!BB20</f>
        <v/>
      </c>
      <c r="BJ121" s="215" t="str">
        <f>TRESO!BC20</f>
        <v/>
      </c>
      <c r="BK121" s="215" t="str">
        <f>TRESO!BD20</f>
        <v/>
      </c>
      <c r="BL121" s="215" t="str">
        <f>TRESO!BE20</f>
        <v/>
      </c>
      <c r="BM121" s="215" t="str">
        <f>TRESO!BF20</f>
        <v/>
      </c>
      <c r="BN121" s="215" t="str">
        <f>TRESO!BG20</f>
        <v/>
      </c>
      <c r="BO121" s="215" t="str">
        <f>TRESO!BH20</f>
        <v/>
      </c>
      <c r="BP121" s="215" t="str">
        <f>TRESO!BI20</f>
        <v/>
      </c>
      <c r="BQ121" s="215" t="str">
        <f>TRESO!BJ20</f>
        <v/>
      </c>
      <c r="BR121" s="215" t="str">
        <f>TRESO!BK20</f>
        <v/>
      </c>
      <c r="BS121" s="215" t="str">
        <f>TRESO!BL20</f>
        <v/>
      </c>
      <c r="BT121" s="215" t="str">
        <f>TRESO!BM20</f>
        <v/>
      </c>
      <c r="BU121" s="215" t="str">
        <f>TRESO!BN20</f>
        <v/>
      </c>
      <c r="BV121" s="215" t="str">
        <f>TRESO!BO20</f>
        <v/>
      </c>
      <c r="BW121" s="215" t="str">
        <f>TRESO!BP20</f>
        <v/>
      </c>
      <c r="BX121" s="215" t="str">
        <f>TRESO!BQ20</f>
        <v/>
      </c>
    </row>
    <row r="122">
      <c r="A122" s="174" t="str">
        <f>CONFIG!D88</f>
        <v>QP de subv. d'invest. virée au résultat</v>
      </c>
      <c r="B122" s="82"/>
      <c r="C122" s="175"/>
      <c r="D122" s="22">
        <f t="shared" si="204"/>
        <v>0</v>
      </c>
      <c r="E122" s="22">
        <f t="shared" si="205"/>
        <v>0</v>
      </c>
      <c r="F122" s="22">
        <f t="shared" si="206"/>
        <v>0</v>
      </c>
      <c r="G122" s="22">
        <f t="shared" si="207"/>
        <v>0</v>
      </c>
      <c r="H122" s="22">
        <f t="shared" si="208"/>
        <v>0</v>
      </c>
      <c r="I122" s="82"/>
      <c r="J122" s="24" t="str">
        <f t="shared" si="13"/>
        <v>-</v>
      </c>
      <c r="K122" s="24" t="str">
        <f t="shared" ref="K122:O122" si="224">IFERROR(D122/C122-1,"-")</f>
        <v>-</v>
      </c>
      <c r="L122" s="24" t="str">
        <f t="shared" si="224"/>
        <v>-</v>
      </c>
      <c r="M122" s="24" t="str">
        <f t="shared" si="224"/>
        <v>-</v>
      </c>
      <c r="N122" s="24" t="str">
        <f t="shared" si="224"/>
        <v>-</v>
      </c>
      <c r="O122" s="24" t="str">
        <f t="shared" si="224"/>
        <v>-</v>
      </c>
      <c r="P122" s="82"/>
      <c r="Q122" s="216">
        <v>0.0</v>
      </c>
      <c r="R122" s="216">
        <v>0.0</v>
      </c>
      <c r="S122" s="216">
        <v>0.0</v>
      </c>
      <c r="T122" s="216">
        <v>0.0</v>
      </c>
      <c r="U122" s="216">
        <v>0.0</v>
      </c>
      <c r="V122" s="216">
        <v>0.0</v>
      </c>
      <c r="W122" s="216">
        <v>0.0</v>
      </c>
      <c r="X122" s="216">
        <v>0.0</v>
      </c>
      <c r="Y122" s="216">
        <v>0.0</v>
      </c>
      <c r="Z122" s="216">
        <v>0.0</v>
      </c>
      <c r="AA122" s="216">
        <v>0.0</v>
      </c>
      <c r="AB122" s="216">
        <v>0.0</v>
      </c>
      <c r="AC122" s="216">
        <v>0.0</v>
      </c>
      <c r="AD122" s="216">
        <v>0.0</v>
      </c>
      <c r="AE122" s="216">
        <v>0.0</v>
      </c>
      <c r="AF122" s="216">
        <v>0.0</v>
      </c>
      <c r="AG122" s="216">
        <v>0.0</v>
      </c>
      <c r="AH122" s="216">
        <v>0.0</v>
      </c>
      <c r="AI122" s="216">
        <v>0.0</v>
      </c>
      <c r="AJ122" s="216">
        <v>0.0</v>
      </c>
      <c r="AK122" s="216">
        <v>0.0</v>
      </c>
      <c r="AL122" s="216">
        <v>0.0</v>
      </c>
      <c r="AM122" s="216">
        <v>0.0</v>
      </c>
      <c r="AN122" s="216">
        <v>0.0</v>
      </c>
      <c r="AO122" s="216">
        <v>0.0</v>
      </c>
      <c r="AP122" s="216">
        <v>0.0</v>
      </c>
      <c r="AQ122" s="216">
        <v>0.0</v>
      </c>
      <c r="AR122" s="216">
        <v>0.0</v>
      </c>
      <c r="AS122" s="216">
        <v>0.0</v>
      </c>
      <c r="AT122" s="216">
        <v>0.0</v>
      </c>
      <c r="AU122" s="216">
        <v>0.0</v>
      </c>
      <c r="AV122" s="216">
        <v>0.0</v>
      </c>
      <c r="AW122" s="216">
        <v>0.0</v>
      </c>
      <c r="AX122" s="216">
        <v>0.0</v>
      </c>
      <c r="AY122" s="216">
        <v>0.0</v>
      </c>
      <c r="AZ122" s="216">
        <v>0.0</v>
      </c>
      <c r="BA122" s="216">
        <v>0.0</v>
      </c>
      <c r="BB122" s="216">
        <v>0.0</v>
      </c>
      <c r="BC122" s="216">
        <v>0.0</v>
      </c>
      <c r="BD122" s="216">
        <v>0.0</v>
      </c>
      <c r="BE122" s="216">
        <v>0.0</v>
      </c>
      <c r="BF122" s="216">
        <v>0.0</v>
      </c>
      <c r="BG122" s="216">
        <v>0.0</v>
      </c>
      <c r="BH122" s="216">
        <v>0.0</v>
      </c>
      <c r="BI122" s="216">
        <v>0.0</v>
      </c>
      <c r="BJ122" s="216">
        <v>0.0</v>
      </c>
      <c r="BK122" s="216">
        <v>0.0</v>
      </c>
      <c r="BL122" s="216">
        <v>0.0</v>
      </c>
      <c r="BM122" s="216">
        <v>0.0</v>
      </c>
      <c r="BN122" s="216">
        <v>0.0</v>
      </c>
      <c r="BO122" s="216">
        <v>0.0</v>
      </c>
      <c r="BP122" s="216">
        <v>0.0</v>
      </c>
      <c r="BQ122" s="216">
        <v>0.0</v>
      </c>
      <c r="BR122" s="216">
        <v>0.0</v>
      </c>
      <c r="BS122" s="216">
        <v>0.0</v>
      </c>
      <c r="BT122" s="216">
        <v>0.0</v>
      </c>
      <c r="BU122" s="216">
        <v>0.0</v>
      </c>
      <c r="BV122" s="216">
        <v>0.0</v>
      </c>
      <c r="BW122" s="216">
        <v>0.0</v>
      </c>
      <c r="BX122" s="216">
        <v>0.0</v>
      </c>
    </row>
    <row r="123">
      <c r="A123" s="217" t="str">
        <f>CONFIG!D89</f>
        <v>Résultat avant Impôt</v>
      </c>
      <c r="B123" s="9"/>
      <c r="C123" s="25">
        <f>C105-C107-C115</f>
        <v>0</v>
      </c>
      <c r="D123" s="25">
        <f t="shared" ref="D123:H123" si="225">D105-D107-D115+D122</f>
        <v>0</v>
      </c>
      <c r="E123" s="25">
        <f t="shared" si="225"/>
        <v>0</v>
      </c>
      <c r="F123" s="25">
        <f t="shared" si="225"/>
        <v>0</v>
      </c>
      <c r="G123" s="25">
        <f t="shared" si="225"/>
        <v>0</v>
      </c>
      <c r="H123" s="25">
        <f t="shared" si="225"/>
        <v>0</v>
      </c>
      <c r="I123" s="9"/>
      <c r="J123" s="95" t="str">
        <f t="shared" si="13"/>
        <v>-</v>
      </c>
      <c r="K123" s="95" t="str">
        <f t="shared" ref="K123:O123" si="226">IFERROR(D123/C123-1,"-")</f>
        <v>-</v>
      </c>
      <c r="L123" s="95" t="str">
        <f t="shared" si="226"/>
        <v>-</v>
      </c>
      <c r="M123" s="95" t="str">
        <f t="shared" si="226"/>
        <v>-</v>
      </c>
      <c r="N123" s="95" t="str">
        <f t="shared" si="226"/>
        <v>-</v>
      </c>
      <c r="O123" s="95" t="str">
        <f t="shared" si="226"/>
        <v>-</v>
      </c>
      <c r="P123" s="9"/>
      <c r="Q123" s="25">
        <f t="shared" ref="Q123:BX123" si="227">Q105-Q107-Q115+Q122</f>
        <v>0</v>
      </c>
      <c r="R123" s="25">
        <f t="shared" si="227"/>
        <v>0</v>
      </c>
      <c r="S123" s="25">
        <f t="shared" si="227"/>
        <v>0</v>
      </c>
      <c r="T123" s="25">
        <f t="shared" si="227"/>
        <v>0</v>
      </c>
      <c r="U123" s="25">
        <f t="shared" si="227"/>
        <v>0</v>
      </c>
      <c r="V123" s="25">
        <f t="shared" si="227"/>
        <v>0</v>
      </c>
      <c r="W123" s="25">
        <f t="shared" si="227"/>
        <v>0</v>
      </c>
      <c r="X123" s="25">
        <f t="shared" si="227"/>
        <v>0</v>
      </c>
      <c r="Y123" s="25">
        <f t="shared" si="227"/>
        <v>0</v>
      </c>
      <c r="Z123" s="25">
        <f t="shared" si="227"/>
        <v>0</v>
      </c>
      <c r="AA123" s="25">
        <f t="shared" si="227"/>
        <v>0</v>
      </c>
      <c r="AB123" s="25">
        <f t="shared" si="227"/>
        <v>0</v>
      </c>
      <c r="AC123" s="25">
        <f t="shared" si="227"/>
        <v>0</v>
      </c>
      <c r="AD123" s="25">
        <f t="shared" si="227"/>
        <v>0</v>
      </c>
      <c r="AE123" s="25">
        <f t="shared" si="227"/>
        <v>0</v>
      </c>
      <c r="AF123" s="25">
        <f t="shared" si="227"/>
        <v>0</v>
      </c>
      <c r="AG123" s="25">
        <f t="shared" si="227"/>
        <v>0</v>
      </c>
      <c r="AH123" s="25">
        <f t="shared" si="227"/>
        <v>0</v>
      </c>
      <c r="AI123" s="25">
        <f t="shared" si="227"/>
        <v>0</v>
      </c>
      <c r="AJ123" s="25">
        <f t="shared" si="227"/>
        <v>0</v>
      </c>
      <c r="AK123" s="25">
        <f t="shared" si="227"/>
        <v>0</v>
      </c>
      <c r="AL123" s="25">
        <f t="shared" si="227"/>
        <v>0</v>
      </c>
      <c r="AM123" s="25">
        <f t="shared" si="227"/>
        <v>0</v>
      </c>
      <c r="AN123" s="25">
        <f t="shared" si="227"/>
        <v>0</v>
      </c>
      <c r="AO123" s="25">
        <f t="shared" si="227"/>
        <v>0</v>
      </c>
      <c r="AP123" s="25">
        <f t="shared" si="227"/>
        <v>0</v>
      </c>
      <c r="AQ123" s="25">
        <f t="shared" si="227"/>
        <v>0</v>
      </c>
      <c r="AR123" s="25">
        <f t="shared" si="227"/>
        <v>0</v>
      </c>
      <c r="AS123" s="25">
        <f t="shared" si="227"/>
        <v>0</v>
      </c>
      <c r="AT123" s="25">
        <f t="shared" si="227"/>
        <v>0</v>
      </c>
      <c r="AU123" s="25">
        <f t="shared" si="227"/>
        <v>0</v>
      </c>
      <c r="AV123" s="25">
        <f t="shared" si="227"/>
        <v>0</v>
      </c>
      <c r="AW123" s="25">
        <f t="shared" si="227"/>
        <v>0</v>
      </c>
      <c r="AX123" s="25">
        <f t="shared" si="227"/>
        <v>0</v>
      </c>
      <c r="AY123" s="25">
        <f t="shared" si="227"/>
        <v>0</v>
      </c>
      <c r="AZ123" s="25">
        <f t="shared" si="227"/>
        <v>0</v>
      </c>
      <c r="BA123" s="25">
        <f t="shared" si="227"/>
        <v>0</v>
      </c>
      <c r="BB123" s="25">
        <f t="shared" si="227"/>
        <v>0</v>
      </c>
      <c r="BC123" s="25">
        <f t="shared" si="227"/>
        <v>0</v>
      </c>
      <c r="BD123" s="25">
        <f t="shared" si="227"/>
        <v>0</v>
      </c>
      <c r="BE123" s="25">
        <f t="shared" si="227"/>
        <v>0</v>
      </c>
      <c r="BF123" s="25">
        <f t="shared" si="227"/>
        <v>0</v>
      </c>
      <c r="BG123" s="25">
        <f t="shared" si="227"/>
        <v>0</v>
      </c>
      <c r="BH123" s="25">
        <f t="shared" si="227"/>
        <v>0</v>
      </c>
      <c r="BI123" s="25">
        <f t="shared" si="227"/>
        <v>0</v>
      </c>
      <c r="BJ123" s="25">
        <f t="shared" si="227"/>
        <v>0</v>
      </c>
      <c r="BK123" s="25">
        <f t="shared" si="227"/>
        <v>0</v>
      </c>
      <c r="BL123" s="25">
        <f t="shared" si="227"/>
        <v>0</v>
      </c>
      <c r="BM123" s="25">
        <f t="shared" si="227"/>
        <v>0</v>
      </c>
      <c r="BN123" s="25">
        <f t="shared" si="227"/>
        <v>0</v>
      </c>
      <c r="BO123" s="25">
        <f t="shared" si="227"/>
        <v>0</v>
      </c>
      <c r="BP123" s="25">
        <f t="shared" si="227"/>
        <v>0</v>
      </c>
      <c r="BQ123" s="25">
        <f t="shared" si="227"/>
        <v>0</v>
      </c>
      <c r="BR123" s="25">
        <f t="shared" si="227"/>
        <v>0</v>
      </c>
      <c r="BS123" s="25">
        <f t="shared" si="227"/>
        <v>0</v>
      </c>
      <c r="BT123" s="25">
        <f t="shared" si="227"/>
        <v>0</v>
      </c>
      <c r="BU123" s="25">
        <f t="shared" si="227"/>
        <v>0</v>
      </c>
      <c r="BV123" s="25">
        <f t="shared" si="227"/>
        <v>0</v>
      </c>
      <c r="BW123" s="25">
        <f t="shared" si="227"/>
        <v>0</v>
      </c>
      <c r="BX123" s="25">
        <f t="shared" si="227"/>
        <v>0</v>
      </c>
    </row>
    <row r="124">
      <c r="A124" s="218" t="str">
        <f>CONFIG!D90</f>
        <v>Impôt sur les sociétés</v>
      </c>
      <c r="B124" s="79"/>
      <c r="C124" s="10"/>
      <c r="D124" s="10">
        <f t="shared" ref="D124:H124" si="228">IF(D123-C125&lt;0,0,MIN(D123-C125,42500)*0.15+MAX(0,D123-C125-42500)*0.25)-D126</f>
        <v>0</v>
      </c>
      <c r="E124" s="10">
        <f t="shared" si="228"/>
        <v>0</v>
      </c>
      <c r="F124" s="10">
        <f t="shared" si="228"/>
        <v>0</v>
      </c>
      <c r="G124" s="10">
        <f t="shared" si="228"/>
        <v>0</v>
      </c>
      <c r="H124" s="10">
        <f t="shared" si="228"/>
        <v>0</v>
      </c>
      <c r="I124" s="79"/>
      <c r="J124" s="33" t="str">
        <f t="shared" si="13"/>
        <v>-</v>
      </c>
      <c r="K124" s="33" t="str">
        <f t="shared" ref="K124:O124" si="229">IFERROR(D124/C124-1,"-")</f>
        <v>-</v>
      </c>
      <c r="L124" s="33" t="str">
        <f t="shared" si="229"/>
        <v>-</v>
      </c>
      <c r="M124" s="33" t="str">
        <f t="shared" si="229"/>
        <v>-</v>
      </c>
      <c r="N124" s="33" t="str">
        <f t="shared" si="229"/>
        <v>-</v>
      </c>
      <c r="O124" s="33" t="str">
        <f t="shared" si="229"/>
        <v>-</v>
      </c>
      <c r="P124" s="79"/>
      <c r="Q124" s="219">
        <f t="shared" ref="Q124:AB124" si="230">$D124/12</f>
        <v>0</v>
      </c>
      <c r="R124" s="219">
        <f t="shared" si="230"/>
        <v>0</v>
      </c>
      <c r="S124" s="219">
        <f t="shared" si="230"/>
        <v>0</v>
      </c>
      <c r="T124" s="219">
        <f t="shared" si="230"/>
        <v>0</v>
      </c>
      <c r="U124" s="219">
        <f t="shared" si="230"/>
        <v>0</v>
      </c>
      <c r="V124" s="219">
        <f t="shared" si="230"/>
        <v>0</v>
      </c>
      <c r="W124" s="219">
        <f t="shared" si="230"/>
        <v>0</v>
      </c>
      <c r="X124" s="219">
        <f t="shared" si="230"/>
        <v>0</v>
      </c>
      <c r="Y124" s="219">
        <f t="shared" si="230"/>
        <v>0</v>
      </c>
      <c r="Z124" s="219">
        <f t="shared" si="230"/>
        <v>0</v>
      </c>
      <c r="AA124" s="219">
        <f t="shared" si="230"/>
        <v>0</v>
      </c>
      <c r="AB124" s="219">
        <f t="shared" si="230"/>
        <v>0</v>
      </c>
      <c r="AC124" s="219">
        <f t="shared" ref="AC124:AN124" si="231">$E124/12</f>
        <v>0</v>
      </c>
      <c r="AD124" s="219">
        <f t="shared" si="231"/>
        <v>0</v>
      </c>
      <c r="AE124" s="219">
        <f t="shared" si="231"/>
        <v>0</v>
      </c>
      <c r="AF124" s="219">
        <f t="shared" si="231"/>
        <v>0</v>
      </c>
      <c r="AG124" s="219">
        <f t="shared" si="231"/>
        <v>0</v>
      </c>
      <c r="AH124" s="219">
        <f t="shared" si="231"/>
        <v>0</v>
      </c>
      <c r="AI124" s="219">
        <f t="shared" si="231"/>
        <v>0</v>
      </c>
      <c r="AJ124" s="219">
        <f t="shared" si="231"/>
        <v>0</v>
      </c>
      <c r="AK124" s="219">
        <f t="shared" si="231"/>
        <v>0</v>
      </c>
      <c r="AL124" s="219">
        <f t="shared" si="231"/>
        <v>0</v>
      </c>
      <c r="AM124" s="219">
        <f t="shared" si="231"/>
        <v>0</v>
      </c>
      <c r="AN124" s="219">
        <f t="shared" si="231"/>
        <v>0</v>
      </c>
      <c r="AO124" s="219">
        <f t="shared" ref="AO124:AZ124" si="232">$F124/12</f>
        <v>0</v>
      </c>
      <c r="AP124" s="219">
        <f t="shared" si="232"/>
        <v>0</v>
      </c>
      <c r="AQ124" s="219">
        <f t="shared" si="232"/>
        <v>0</v>
      </c>
      <c r="AR124" s="219">
        <f t="shared" si="232"/>
        <v>0</v>
      </c>
      <c r="AS124" s="219">
        <f t="shared" si="232"/>
        <v>0</v>
      </c>
      <c r="AT124" s="219">
        <f t="shared" si="232"/>
        <v>0</v>
      </c>
      <c r="AU124" s="219">
        <f t="shared" si="232"/>
        <v>0</v>
      </c>
      <c r="AV124" s="219">
        <f t="shared" si="232"/>
        <v>0</v>
      </c>
      <c r="AW124" s="219">
        <f t="shared" si="232"/>
        <v>0</v>
      </c>
      <c r="AX124" s="219">
        <f t="shared" si="232"/>
        <v>0</v>
      </c>
      <c r="AY124" s="219">
        <f t="shared" si="232"/>
        <v>0</v>
      </c>
      <c r="AZ124" s="219">
        <f t="shared" si="232"/>
        <v>0</v>
      </c>
      <c r="BA124" s="219">
        <f t="shared" ref="BA124:BL124" si="233">$G124/12</f>
        <v>0</v>
      </c>
      <c r="BB124" s="219">
        <f t="shared" si="233"/>
        <v>0</v>
      </c>
      <c r="BC124" s="219">
        <f t="shared" si="233"/>
        <v>0</v>
      </c>
      <c r="BD124" s="219">
        <f t="shared" si="233"/>
        <v>0</v>
      </c>
      <c r="BE124" s="219">
        <f t="shared" si="233"/>
        <v>0</v>
      </c>
      <c r="BF124" s="219">
        <f t="shared" si="233"/>
        <v>0</v>
      </c>
      <c r="BG124" s="219">
        <f t="shared" si="233"/>
        <v>0</v>
      </c>
      <c r="BH124" s="219">
        <f t="shared" si="233"/>
        <v>0</v>
      </c>
      <c r="BI124" s="219">
        <f t="shared" si="233"/>
        <v>0</v>
      </c>
      <c r="BJ124" s="219">
        <f t="shared" si="233"/>
        <v>0</v>
      </c>
      <c r="BK124" s="219">
        <f t="shared" si="233"/>
        <v>0</v>
      </c>
      <c r="BL124" s="219">
        <f t="shared" si="233"/>
        <v>0</v>
      </c>
      <c r="BM124" s="219">
        <f t="shared" ref="BM124:BX124" si="234">$H124/12</f>
        <v>0</v>
      </c>
      <c r="BN124" s="219">
        <f t="shared" si="234"/>
        <v>0</v>
      </c>
      <c r="BO124" s="219">
        <f t="shared" si="234"/>
        <v>0</v>
      </c>
      <c r="BP124" s="219">
        <f t="shared" si="234"/>
        <v>0</v>
      </c>
      <c r="BQ124" s="219">
        <f t="shared" si="234"/>
        <v>0</v>
      </c>
      <c r="BR124" s="219">
        <f t="shared" si="234"/>
        <v>0</v>
      </c>
      <c r="BS124" s="219">
        <f t="shared" si="234"/>
        <v>0</v>
      </c>
      <c r="BT124" s="219">
        <f t="shared" si="234"/>
        <v>0</v>
      </c>
      <c r="BU124" s="219">
        <f t="shared" si="234"/>
        <v>0</v>
      </c>
      <c r="BV124" s="219">
        <f t="shared" si="234"/>
        <v>0</v>
      </c>
      <c r="BW124" s="219">
        <f t="shared" si="234"/>
        <v>0</v>
      </c>
      <c r="BX124" s="219">
        <f t="shared" si="234"/>
        <v>0</v>
      </c>
    </row>
    <row r="125">
      <c r="A125" s="220" t="str">
        <f>CONFIG!D91</f>
        <v>Solde d'assiette d'IS</v>
      </c>
      <c r="B125" s="221"/>
      <c r="C125" s="10"/>
      <c r="D125" s="10">
        <f t="shared" ref="D125:H125" si="235">IF(D123-C125&lt;0,-D123+C125,0)</f>
        <v>0</v>
      </c>
      <c r="E125" s="10">
        <f t="shared" si="235"/>
        <v>0</v>
      </c>
      <c r="F125" s="10">
        <f t="shared" si="235"/>
        <v>0</v>
      </c>
      <c r="G125" s="10">
        <f t="shared" si="235"/>
        <v>0</v>
      </c>
      <c r="H125" s="10">
        <f t="shared" si="235"/>
        <v>0</v>
      </c>
      <c r="I125" s="79"/>
      <c r="J125" s="33"/>
      <c r="K125" s="33"/>
      <c r="L125" s="33"/>
      <c r="M125" s="33"/>
      <c r="N125" s="33"/>
      <c r="O125" s="33"/>
      <c r="P125" s="7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</row>
    <row r="126">
      <c r="A126" s="222" t="str">
        <f>CONFIG!D92</f>
        <v>Crédit d'Impôt Recherche et Crédit d'Impôt Innovation</v>
      </c>
      <c r="B126" s="221"/>
      <c r="C126" s="10"/>
      <c r="D126" s="22">
        <f>SUM(Q126:AB126)</f>
        <v>0</v>
      </c>
      <c r="E126" s="22">
        <f>SUM(AC126:AN126)</f>
        <v>0</v>
      </c>
      <c r="F126" s="22">
        <f>SUM(AO126:AZ126)</f>
        <v>0</v>
      </c>
      <c r="G126" s="22">
        <f>SUM(BA126:BL126)</f>
        <v>0</v>
      </c>
      <c r="H126" s="22">
        <f>SUM(BM126:BX126)</f>
        <v>0</v>
      </c>
      <c r="I126" s="82"/>
      <c r="J126" s="24" t="str">
        <f t="shared" ref="J126:J127" si="238">IFERROR((H126/D126)^(1/4)-1,"-")</f>
        <v>-</v>
      </c>
      <c r="K126" s="24" t="str">
        <f t="shared" ref="K126:O126" si="236">IFERROR(D126/C126-1,"-")</f>
        <v>-</v>
      </c>
      <c r="L126" s="24" t="str">
        <f t="shared" si="236"/>
        <v>-</v>
      </c>
      <c r="M126" s="24" t="str">
        <f t="shared" si="236"/>
        <v>-</v>
      </c>
      <c r="N126" s="24" t="str">
        <f t="shared" si="236"/>
        <v>-</v>
      </c>
      <c r="O126" s="24" t="str">
        <f t="shared" si="236"/>
        <v>-</v>
      </c>
      <c r="P126" s="82"/>
      <c r="Q126" s="216">
        <v>0.0</v>
      </c>
      <c r="R126" s="216">
        <v>0.0</v>
      </c>
      <c r="S126" s="216">
        <v>0.0</v>
      </c>
      <c r="T126" s="216">
        <v>0.0</v>
      </c>
      <c r="U126" s="216">
        <v>0.0</v>
      </c>
      <c r="V126" s="216">
        <v>0.0</v>
      </c>
      <c r="W126" s="216">
        <v>0.0</v>
      </c>
      <c r="X126" s="216">
        <v>0.0</v>
      </c>
      <c r="Y126" s="216">
        <v>0.0</v>
      </c>
      <c r="Z126" s="216">
        <v>0.0</v>
      </c>
      <c r="AA126" s="216">
        <v>0.0</v>
      </c>
      <c r="AB126" s="216">
        <v>0.0</v>
      </c>
      <c r="AC126" s="216">
        <v>0.0</v>
      </c>
      <c r="AD126" s="216">
        <v>0.0</v>
      </c>
      <c r="AE126" s="216">
        <v>0.0</v>
      </c>
      <c r="AF126" s="216">
        <v>0.0</v>
      </c>
      <c r="AG126" s="216">
        <v>0.0</v>
      </c>
      <c r="AH126" s="216">
        <v>0.0</v>
      </c>
      <c r="AI126" s="216">
        <v>0.0</v>
      </c>
      <c r="AJ126" s="216">
        <v>0.0</v>
      </c>
      <c r="AK126" s="216">
        <v>0.0</v>
      </c>
      <c r="AL126" s="216">
        <v>0.0</v>
      </c>
      <c r="AM126" s="216">
        <v>0.0</v>
      </c>
      <c r="AN126" s="216">
        <v>0.0</v>
      </c>
      <c r="AO126" s="216">
        <v>0.0</v>
      </c>
      <c r="AP126" s="216">
        <v>0.0</v>
      </c>
      <c r="AQ126" s="216">
        <v>0.0</v>
      </c>
      <c r="AR126" s="216">
        <v>0.0</v>
      </c>
      <c r="AS126" s="216">
        <v>0.0</v>
      </c>
      <c r="AT126" s="216">
        <v>0.0</v>
      </c>
      <c r="AU126" s="216">
        <v>0.0</v>
      </c>
      <c r="AV126" s="216">
        <v>0.0</v>
      </c>
      <c r="AW126" s="216">
        <v>0.0</v>
      </c>
      <c r="AX126" s="216">
        <v>0.0</v>
      </c>
      <c r="AY126" s="216">
        <v>0.0</v>
      </c>
      <c r="AZ126" s="216">
        <v>0.0</v>
      </c>
      <c r="BA126" s="216">
        <v>0.0</v>
      </c>
      <c r="BB126" s="216">
        <v>0.0</v>
      </c>
      <c r="BC126" s="216">
        <v>0.0</v>
      </c>
      <c r="BD126" s="216">
        <v>0.0</v>
      </c>
      <c r="BE126" s="216">
        <v>0.0</v>
      </c>
      <c r="BF126" s="216">
        <v>0.0</v>
      </c>
      <c r="BG126" s="216">
        <v>0.0</v>
      </c>
      <c r="BH126" s="216">
        <v>0.0</v>
      </c>
      <c r="BI126" s="216">
        <v>0.0</v>
      </c>
      <c r="BJ126" s="216">
        <v>0.0</v>
      </c>
      <c r="BK126" s="216">
        <v>0.0</v>
      </c>
      <c r="BL126" s="216">
        <v>0.0</v>
      </c>
      <c r="BM126" s="216">
        <v>0.0</v>
      </c>
      <c r="BN126" s="216">
        <v>0.0</v>
      </c>
      <c r="BO126" s="216">
        <v>0.0</v>
      </c>
      <c r="BP126" s="216">
        <v>0.0</v>
      </c>
      <c r="BQ126" s="216">
        <v>0.0</v>
      </c>
      <c r="BR126" s="216">
        <v>0.0</v>
      </c>
      <c r="BS126" s="216">
        <v>0.0</v>
      </c>
      <c r="BT126" s="216">
        <v>0.0</v>
      </c>
      <c r="BU126" s="216">
        <v>0.0</v>
      </c>
      <c r="BV126" s="216">
        <v>0.0</v>
      </c>
      <c r="BW126" s="216">
        <v>0.0</v>
      </c>
      <c r="BX126" s="216">
        <v>0.0</v>
      </c>
    </row>
    <row r="127">
      <c r="A127" s="81" t="str">
        <f>CONFIG!D93</f>
        <v>Résultat Net</v>
      </c>
      <c r="B127" s="82"/>
      <c r="C127" s="83">
        <f>C123-C124+C122</f>
        <v>0</v>
      </c>
      <c r="D127" s="83">
        <f t="shared" ref="D127:H127" si="237">D123-D124</f>
        <v>0</v>
      </c>
      <c r="E127" s="83">
        <f t="shared" si="237"/>
        <v>0</v>
      </c>
      <c r="F127" s="83">
        <f t="shared" si="237"/>
        <v>0</v>
      </c>
      <c r="G127" s="83">
        <f t="shared" si="237"/>
        <v>0</v>
      </c>
      <c r="H127" s="83">
        <f t="shared" si="237"/>
        <v>0</v>
      </c>
      <c r="I127" s="82"/>
      <c r="J127" s="84" t="str">
        <f t="shared" si="238"/>
        <v>-</v>
      </c>
      <c r="K127" s="85" t="str">
        <f t="shared" ref="K127:O127" si="239">IFERROR(D127/C127-1,"-")</f>
        <v>-</v>
      </c>
      <c r="L127" s="85" t="str">
        <f t="shared" si="239"/>
        <v>-</v>
      </c>
      <c r="M127" s="85" t="str">
        <f t="shared" si="239"/>
        <v>-</v>
      </c>
      <c r="N127" s="85" t="str">
        <f t="shared" si="239"/>
        <v>-</v>
      </c>
      <c r="O127" s="85" t="str">
        <f t="shared" si="239"/>
        <v>-</v>
      </c>
      <c r="P127" s="82"/>
      <c r="Q127" s="83">
        <f t="shared" ref="Q127:BX127" si="240">Q123-Q124</f>
        <v>0</v>
      </c>
      <c r="R127" s="83">
        <f t="shared" si="240"/>
        <v>0</v>
      </c>
      <c r="S127" s="83">
        <f t="shared" si="240"/>
        <v>0</v>
      </c>
      <c r="T127" s="83">
        <f t="shared" si="240"/>
        <v>0</v>
      </c>
      <c r="U127" s="83">
        <f t="shared" si="240"/>
        <v>0</v>
      </c>
      <c r="V127" s="83">
        <f t="shared" si="240"/>
        <v>0</v>
      </c>
      <c r="W127" s="83">
        <f t="shared" si="240"/>
        <v>0</v>
      </c>
      <c r="X127" s="83">
        <f t="shared" si="240"/>
        <v>0</v>
      </c>
      <c r="Y127" s="83">
        <f t="shared" si="240"/>
        <v>0</v>
      </c>
      <c r="Z127" s="83">
        <f t="shared" si="240"/>
        <v>0</v>
      </c>
      <c r="AA127" s="83">
        <f t="shared" si="240"/>
        <v>0</v>
      </c>
      <c r="AB127" s="83">
        <f t="shared" si="240"/>
        <v>0</v>
      </c>
      <c r="AC127" s="83">
        <f t="shared" si="240"/>
        <v>0</v>
      </c>
      <c r="AD127" s="83">
        <f t="shared" si="240"/>
        <v>0</v>
      </c>
      <c r="AE127" s="83">
        <f t="shared" si="240"/>
        <v>0</v>
      </c>
      <c r="AF127" s="83">
        <f t="shared" si="240"/>
        <v>0</v>
      </c>
      <c r="AG127" s="83">
        <f t="shared" si="240"/>
        <v>0</v>
      </c>
      <c r="AH127" s="83">
        <f t="shared" si="240"/>
        <v>0</v>
      </c>
      <c r="AI127" s="83">
        <f t="shared" si="240"/>
        <v>0</v>
      </c>
      <c r="AJ127" s="83">
        <f t="shared" si="240"/>
        <v>0</v>
      </c>
      <c r="AK127" s="83">
        <f t="shared" si="240"/>
        <v>0</v>
      </c>
      <c r="AL127" s="83">
        <f t="shared" si="240"/>
        <v>0</v>
      </c>
      <c r="AM127" s="83">
        <f t="shared" si="240"/>
        <v>0</v>
      </c>
      <c r="AN127" s="83">
        <f t="shared" si="240"/>
        <v>0</v>
      </c>
      <c r="AO127" s="83">
        <f t="shared" si="240"/>
        <v>0</v>
      </c>
      <c r="AP127" s="83">
        <f t="shared" si="240"/>
        <v>0</v>
      </c>
      <c r="AQ127" s="83">
        <f t="shared" si="240"/>
        <v>0</v>
      </c>
      <c r="AR127" s="83">
        <f t="shared" si="240"/>
        <v>0</v>
      </c>
      <c r="AS127" s="83">
        <f t="shared" si="240"/>
        <v>0</v>
      </c>
      <c r="AT127" s="83">
        <f t="shared" si="240"/>
        <v>0</v>
      </c>
      <c r="AU127" s="83">
        <f t="shared" si="240"/>
        <v>0</v>
      </c>
      <c r="AV127" s="83">
        <f t="shared" si="240"/>
        <v>0</v>
      </c>
      <c r="AW127" s="83">
        <f t="shared" si="240"/>
        <v>0</v>
      </c>
      <c r="AX127" s="83">
        <f t="shared" si="240"/>
        <v>0</v>
      </c>
      <c r="AY127" s="83">
        <f t="shared" si="240"/>
        <v>0</v>
      </c>
      <c r="AZ127" s="83">
        <f t="shared" si="240"/>
        <v>0</v>
      </c>
      <c r="BA127" s="83">
        <f t="shared" si="240"/>
        <v>0</v>
      </c>
      <c r="BB127" s="83">
        <f t="shared" si="240"/>
        <v>0</v>
      </c>
      <c r="BC127" s="83">
        <f t="shared" si="240"/>
        <v>0</v>
      </c>
      <c r="BD127" s="83">
        <f t="shared" si="240"/>
        <v>0</v>
      </c>
      <c r="BE127" s="83">
        <f t="shared" si="240"/>
        <v>0</v>
      </c>
      <c r="BF127" s="83">
        <f t="shared" si="240"/>
        <v>0</v>
      </c>
      <c r="BG127" s="83">
        <f t="shared" si="240"/>
        <v>0</v>
      </c>
      <c r="BH127" s="83">
        <f t="shared" si="240"/>
        <v>0</v>
      </c>
      <c r="BI127" s="83">
        <f t="shared" si="240"/>
        <v>0</v>
      </c>
      <c r="BJ127" s="83">
        <f t="shared" si="240"/>
        <v>0</v>
      </c>
      <c r="BK127" s="83">
        <f t="shared" si="240"/>
        <v>0</v>
      </c>
      <c r="BL127" s="83">
        <f t="shared" si="240"/>
        <v>0</v>
      </c>
      <c r="BM127" s="83">
        <f t="shared" si="240"/>
        <v>0</v>
      </c>
      <c r="BN127" s="83">
        <f t="shared" si="240"/>
        <v>0</v>
      </c>
      <c r="BO127" s="83">
        <f t="shared" si="240"/>
        <v>0</v>
      </c>
      <c r="BP127" s="83">
        <f t="shared" si="240"/>
        <v>0</v>
      </c>
      <c r="BQ127" s="83">
        <f t="shared" si="240"/>
        <v>0</v>
      </c>
      <c r="BR127" s="83">
        <f t="shared" si="240"/>
        <v>0</v>
      </c>
      <c r="BS127" s="83">
        <f t="shared" si="240"/>
        <v>0</v>
      </c>
      <c r="BT127" s="83">
        <f t="shared" si="240"/>
        <v>0</v>
      </c>
      <c r="BU127" s="83">
        <f t="shared" si="240"/>
        <v>0</v>
      </c>
      <c r="BV127" s="83">
        <f t="shared" si="240"/>
        <v>0</v>
      </c>
      <c r="BW127" s="83">
        <f t="shared" si="240"/>
        <v>0</v>
      </c>
      <c r="BX127" s="83">
        <f t="shared" si="240"/>
        <v>0</v>
      </c>
    </row>
    <row r="128">
      <c r="A128" s="118" t="str">
        <f>CONFIG!D94</f>
        <v>% RN / CA</v>
      </c>
      <c r="B128" s="79"/>
      <c r="C128" s="119"/>
      <c r="D128" s="119" t="str">
        <f t="shared" ref="D128:H128" si="241">IFERROR(D127/D$18,"n.a")</f>
        <v>n.a</v>
      </c>
      <c r="E128" s="119" t="str">
        <f t="shared" si="241"/>
        <v>n.a</v>
      </c>
      <c r="F128" s="119" t="str">
        <f t="shared" si="241"/>
        <v>n.a</v>
      </c>
      <c r="G128" s="119" t="str">
        <f t="shared" si="241"/>
        <v>n.a</v>
      </c>
      <c r="H128" s="119" t="str">
        <f t="shared" si="241"/>
        <v>n.a</v>
      </c>
      <c r="I128" s="120"/>
      <c r="J128" s="120"/>
      <c r="K128" s="120"/>
      <c r="L128" s="120"/>
      <c r="M128" s="120"/>
      <c r="N128" s="120"/>
      <c r="O128" s="120"/>
      <c r="P128" s="120"/>
      <c r="Q128" s="119" t="str">
        <f t="shared" ref="Q128:BX128" si="242">IFERROR(Q127/Q$18,"n.a")</f>
        <v>n.a</v>
      </c>
      <c r="R128" s="119" t="str">
        <f t="shared" si="242"/>
        <v>n.a</v>
      </c>
      <c r="S128" s="119" t="str">
        <f t="shared" si="242"/>
        <v>n.a</v>
      </c>
      <c r="T128" s="119" t="str">
        <f t="shared" si="242"/>
        <v>n.a</v>
      </c>
      <c r="U128" s="119" t="str">
        <f t="shared" si="242"/>
        <v>n.a</v>
      </c>
      <c r="V128" s="119" t="str">
        <f t="shared" si="242"/>
        <v>n.a</v>
      </c>
      <c r="W128" s="119" t="str">
        <f t="shared" si="242"/>
        <v>n.a</v>
      </c>
      <c r="X128" s="119" t="str">
        <f t="shared" si="242"/>
        <v>n.a</v>
      </c>
      <c r="Y128" s="119" t="str">
        <f t="shared" si="242"/>
        <v>n.a</v>
      </c>
      <c r="Z128" s="119" t="str">
        <f t="shared" si="242"/>
        <v>n.a</v>
      </c>
      <c r="AA128" s="119" t="str">
        <f t="shared" si="242"/>
        <v>n.a</v>
      </c>
      <c r="AB128" s="119" t="str">
        <f t="shared" si="242"/>
        <v>n.a</v>
      </c>
      <c r="AC128" s="119" t="str">
        <f t="shared" si="242"/>
        <v>n.a</v>
      </c>
      <c r="AD128" s="119" t="str">
        <f t="shared" si="242"/>
        <v>n.a</v>
      </c>
      <c r="AE128" s="119" t="str">
        <f t="shared" si="242"/>
        <v>n.a</v>
      </c>
      <c r="AF128" s="119" t="str">
        <f t="shared" si="242"/>
        <v>n.a</v>
      </c>
      <c r="AG128" s="119" t="str">
        <f t="shared" si="242"/>
        <v>n.a</v>
      </c>
      <c r="AH128" s="119" t="str">
        <f t="shared" si="242"/>
        <v>n.a</v>
      </c>
      <c r="AI128" s="119" t="str">
        <f t="shared" si="242"/>
        <v>n.a</v>
      </c>
      <c r="AJ128" s="119" t="str">
        <f t="shared" si="242"/>
        <v>n.a</v>
      </c>
      <c r="AK128" s="119" t="str">
        <f t="shared" si="242"/>
        <v>n.a</v>
      </c>
      <c r="AL128" s="119" t="str">
        <f t="shared" si="242"/>
        <v>n.a</v>
      </c>
      <c r="AM128" s="119" t="str">
        <f t="shared" si="242"/>
        <v>n.a</v>
      </c>
      <c r="AN128" s="119" t="str">
        <f t="shared" si="242"/>
        <v>n.a</v>
      </c>
      <c r="AO128" s="119" t="str">
        <f t="shared" si="242"/>
        <v>n.a</v>
      </c>
      <c r="AP128" s="119" t="str">
        <f t="shared" si="242"/>
        <v>n.a</v>
      </c>
      <c r="AQ128" s="119" t="str">
        <f t="shared" si="242"/>
        <v>n.a</v>
      </c>
      <c r="AR128" s="119" t="str">
        <f t="shared" si="242"/>
        <v>n.a</v>
      </c>
      <c r="AS128" s="119" t="str">
        <f t="shared" si="242"/>
        <v>n.a</v>
      </c>
      <c r="AT128" s="119" t="str">
        <f t="shared" si="242"/>
        <v>n.a</v>
      </c>
      <c r="AU128" s="119" t="str">
        <f t="shared" si="242"/>
        <v>n.a</v>
      </c>
      <c r="AV128" s="119" t="str">
        <f t="shared" si="242"/>
        <v>n.a</v>
      </c>
      <c r="AW128" s="119" t="str">
        <f t="shared" si="242"/>
        <v>n.a</v>
      </c>
      <c r="AX128" s="119" t="str">
        <f t="shared" si="242"/>
        <v>n.a</v>
      </c>
      <c r="AY128" s="119" t="str">
        <f t="shared" si="242"/>
        <v>n.a</v>
      </c>
      <c r="AZ128" s="119" t="str">
        <f t="shared" si="242"/>
        <v>n.a</v>
      </c>
      <c r="BA128" s="119" t="str">
        <f t="shared" si="242"/>
        <v>n.a</v>
      </c>
      <c r="BB128" s="119" t="str">
        <f t="shared" si="242"/>
        <v>n.a</v>
      </c>
      <c r="BC128" s="119" t="str">
        <f t="shared" si="242"/>
        <v>n.a</v>
      </c>
      <c r="BD128" s="119" t="str">
        <f t="shared" si="242"/>
        <v>n.a</v>
      </c>
      <c r="BE128" s="119" t="str">
        <f t="shared" si="242"/>
        <v>n.a</v>
      </c>
      <c r="BF128" s="119" t="str">
        <f t="shared" si="242"/>
        <v>n.a</v>
      </c>
      <c r="BG128" s="119" t="str">
        <f t="shared" si="242"/>
        <v>n.a</v>
      </c>
      <c r="BH128" s="119" t="str">
        <f t="shared" si="242"/>
        <v>n.a</v>
      </c>
      <c r="BI128" s="119" t="str">
        <f t="shared" si="242"/>
        <v>n.a</v>
      </c>
      <c r="BJ128" s="119" t="str">
        <f t="shared" si="242"/>
        <v>n.a</v>
      </c>
      <c r="BK128" s="119" t="str">
        <f t="shared" si="242"/>
        <v>n.a</v>
      </c>
      <c r="BL128" s="119" t="str">
        <f t="shared" si="242"/>
        <v>n.a</v>
      </c>
      <c r="BM128" s="119" t="str">
        <f t="shared" si="242"/>
        <v>n.a</v>
      </c>
      <c r="BN128" s="119" t="str">
        <f t="shared" si="242"/>
        <v>n.a</v>
      </c>
      <c r="BO128" s="119" t="str">
        <f t="shared" si="242"/>
        <v>n.a</v>
      </c>
      <c r="BP128" s="119" t="str">
        <f t="shared" si="242"/>
        <v>n.a</v>
      </c>
      <c r="BQ128" s="119" t="str">
        <f t="shared" si="242"/>
        <v>n.a</v>
      </c>
      <c r="BR128" s="119" t="str">
        <f t="shared" si="242"/>
        <v>n.a</v>
      </c>
      <c r="BS128" s="119" t="str">
        <f t="shared" si="242"/>
        <v>n.a</v>
      </c>
      <c r="BT128" s="119" t="str">
        <f t="shared" si="242"/>
        <v>n.a</v>
      </c>
      <c r="BU128" s="119" t="str">
        <f t="shared" si="242"/>
        <v>n.a</v>
      </c>
      <c r="BV128" s="119" t="str">
        <f t="shared" si="242"/>
        <v>n.a</v>
      </c>
      <c r="BW128" s="119" t="str">
        <f t="shared" si="242"/>
        <v>n.a</v>
      </c>
      <c r="BX128" s="119" t="str">
        <f t="shared" si="242"/>
        <v>n.a</v>
      </c>
    </row>
    <row r="129">
      <c r="A129" s="223" t="str">
        <f>CONFIG!D95</f>
        <v>Capacité d'autofinancement</v>
      </c>
      <c r="B129" s="120"/>
      <c r="C129" s="52">
        <f t="shared" ref="C129:H129" si="243">C127+C107-C25-C122</f>
        <v>0</v>
      </c>
      <c r="D129" s="52">
        <f t="shared" si="243"/>
        <v>0</v>
      </c>
      <c r="E129" s="52">
        <f t="shared" si="243"/>
        <v>0</v>
      </c>
      <c r="F129" s="52">
        <f t="shared" si="243"/>
        <v>0</v>
      </c>
      <c r="G129" s="52">
        <f t="shared" si="243"/>
        <v>0</v>
      </c>
      <c r="H129" s="52">
        <f t="shared" si="243"/>
        <v>0</v>
      </c>
      <c r="I129" s="22"/>
      <c r="J129" s="22"/>
      <c r="K129" s="22"/>
      <c r="L129" s="22"/>
      <c r="M129" s="22"/>
      <c r="N129" s="22"/>
      <c r="O129" s="22"/>
      <c r="P129" s="22"/>
      <c r="Q129" s="52">
        <f t="shared" ref="Q129:BX129" si="244">Q127+Q107-Q25-Q122</f>
        <v>0</v>
      </c>
      <c r="R129" s="52">
        <f t="shared" si="244"/>
        <v>0</v>
      </c>
      <c r="S129" s="52">
        <f t="shared" si="244"/>
        <v>0</v>
      </c>
      <c r="T129" s="52">
        <f t="shared" si="244"/>
        <v>0</v>
      </c>
      <c r="U129" s="52">
        <f t="shared" si="244"/>
        <v>0</v>
      </c>
      <c r="V129" s="52">
        <f t="shared" si="244"/>
        <v>0</v>
      </c>
      <c r="W129" s="52">
        <f t="shared" si="244"/>
        <v>0</v>
      </c>
      <c r="X129" s="52">
        <f t="shared" si="244"/>
        <v>0</v>
      </c>
      <c r="Y129" s="52">
        <f t="shared" si="244"/>
        <v>0</v>
      </c>
      <c r="Z129" s="52">
        <f t="shared" si="244"/>
        <v>0</v>
      </c>
      <c r="AA129" s="52">
        <f t="shared" si="244"/>
        <v>0</v>
      </c>
      <c r="AB129" s="52">
        <f t="shared" si="244"/>
        <v>0</v>
      </c>
      <c r="AC129" s="52">
        <f t="shared" si="244"/>
        <v>0</v>
      </c>
      <c r="AD129" s="52">
        <f t="shared" si="244"/>
        <v>0</v>
      </c>
      <c r="AE129" s="52">
        <f t="shared" si="244"/>
        <v>0</v>
      </c>
      <c r="AF129" s="52">
        <f t="shared" si="244"/>
        <v>0</v>
      </c>
      <c r="AG129" s="52">
        <f t="shared" si="244"/>
        <v>0</v>
      </c>
      <c r="AH129" s="52">
        <f t="shared" si="244"/>
        <v>0</v>
      </c>
      <c r="AI129" s="52">
        <f t="shared" si="244"/>
        <v>0</v>
      </c>
      <c r="AJ129" s="52">
        <f t="shared" si="244"/>
        <v>0</v>
      </c>
      <c r="AK129" s="52">
        <f t="shared" si="244"/>
        <v>0</v>
      </c>
      <c r="AL129" s="52">
        <f t="shared" si="244"/>
        <v>0</v>
      </c>
      <c r="AM129" s="52">
        <f t="shared" si="244"/>
        <v>0</v>
      </c>
      <c r="AN129" s="52">
        <f t="shared" si="244"/>
        <v>0</v>
      </c>
      <c r="AO129" s="52">
        <f t="shared" si="244"/>
        <v>0</v>
      </c>
      <c r="AP129" s="52">
        <f t="shared" si="244"/>
        <v>0</v>
      </c>
      <c r="AQ129" s="52">
        <f t="shared" si="244"/>
        <v>0</v>
      </c>
      <c r="AR129" s="52">
        <f t="shared" si="244"/>
        <v>0</v>
      </c>
      <c r="AS129" s="52">
        <f t="shared" si="244"/>
        <v>0</v>
      </c>
      <c r="AT129" s="52">
        <f t="shared" si="244"/>
        <v>0</v>
      </c>
      <c r="AU129" s="52">
        <f t="shared" si="244"/>
        <v>0</v>
      </c>
      <c r="AV129" s="52">
        <f t="shared" si="244"/>
        <v>0</v>
      </c>
      <c r="AW129" s="52">
        <f t="shared" si="244"/>
        <v>0</v>
      </c>
      <c r="AX129" s="52">
        <f t="shared" si="244"/>
        <v>0</v>
      </c>
      <c r="AY129" s="52">
        <f t="shared" si="244"/>
        <v>0</v>
      </c>
      <c r="AZ129" s="52">
        <f t="shared" si="244"/>
        <v>0</v>
      </c>
      <c r="BA129" s="52">
        <f t="shared" si="244"/>
        <v>0</v>
      </c>
      <c r="BB129" s="52">
        <f t="shared" si="244"/>
        <v>0</v>
      </c>
      <c r="BC129" s="52">
        <f t="shared" si="244"/>
        <v>0</v>
      </c>
      <c r="BD129" s="52">
        <f t="shared" si="244"/>
        <v>0</v>
      </c>
      <c r="BE129" s="52">
        <f t="shared" si="244"/>
        <v>0</v>
      </c>
      <c r="BF129" s="52">
        <f t="shared" si="244"/>
        <v>0</v>
      </c>
      <c r="BG129" s="52">
        <f t="shared" si="244"/>
        <v>0</v>
      </c>
      <c r="BH129" s="52">
        <f t="shared" si="244"/>
        <v>0</v>
      </c>
      <c r="BI129" s="52">
        <f t="shared" si="244"/>
        <v>0</v>
      </c>
      <c r="BJ129" s="52">
        <f t="shared" si="244"/>
        <v>0</v>
      </c>
      <c r="BK129" s="52">
        <f t="shared" si="244"/>
        <v>0</v>
      </c>
      <c r="BL129" s="52">
        <f t="shared" si="244"/>
        <v>0</v>
      </c>
      <c r="BM129" s="52">
        <f t="shared" si="244"/>
        <v>0</v>
      </c>
      <c r="BN129" s="52">
        <f t="shared" si="244"/>
        <v>0</v>
      </c>
      <c r="BO129" s="52">
        <f t="shared" si="244"/>
        <v>0</v>
      </c>
      <c r="BP129" s="52">
        <f t="shared" si="244"/>
        <v>0</v>
      </c>
      <c r="BQ129" s="52">
        <f t="shared" si="244"/>
        <v>0</v>
      </c>
      <c r="BR129" s="52">
        <f t="shared" si="244"/>
        <v>0</v>
      </c>
      <c r="BS129" s="52">
        <f t="shared" si="244"/>
        <v>0</v>
      </c>
      <c r="BT129" s="52">
        <f t="shared" si="244"/>
        <v>0</v>
      </c>
      <c r="BU129" s="52">
        <f t="shared" si="244"/>
        <v>0</v>
      </c>
      <c r="BV129" s="52">
        <f t="shared" si="244"/>
        <v>0</v>
      </c>
      <c r="BW129" s="52">
        <f t="shared" si="244"/>
        <v>0</v>
      </c>
      <c r="BX129" s="52">
        <f t="shared" si="244"/>
        <v>0</v>
      </c>
    </row>
    <row r="130">
      <c r="A130" s="223" t="str">
        <f>CONFIG!D96</f>
        <v>Seuil de rentabilité</v>
      </c>
      <c r="B130" s="120"/>
      <c r="C130" s="52" t="str">
        <f t="shared" ref="C130:H130" si="245">IFERROR(SUM(C45,C61,C103,C107,C115,C124)/C39,"n.a")</f>
        <v>n.a</v>
      </c>
      <c r="D130" s="52" t="str">
        <f t="shared" si="245"/>
        <v>n.a</v>
      </c>
      <c r="E130" s="52" t="str">
        <f t="shared" si="245"/>
        <v>n.a</v>
      </c>
      <c r="F130" s="52" t="str">
        <f t="shared" si="245"/>
        <v>n.a</v>
      </c>
      <c r="G130" s="52" t="str">
        <f t="shared" si="245"/>
        <v>n.a</v>
      </c>
      <c r="H130" s="52" t="str">
        <f t="shared" si="245"/>
        <v>n.a</v>
      </c>
      <c r="I130" s="22"/>
      <c r="J130" s="22"/>
      <c r="K130" s="22"/>
      <c r="L130" s="22"/>
      <c r="M130" s="22"/>
      <c r="N130" s="22"/>
      <c r="O130" s="22"/>
      <c r="P130" s="22"/>
      <c r="Q130" s="52" t="str">
        <f t="shared" ref="Q130:BX130" si="246">IFERROR(SUM(Q45,Q61,Q103,Q107,Q115,Q124)/Q39,"n.a")</f>
        <v>n.a</v>
      </c>
      <c r="R130" s="52" t="str">
        <f t="shared" si="246"/>
        <v>n.a</v>
      </c>
      <c r="S130" s="52" t="str">
        <f t="shared" si="246"/>
        <v>n.a</v>
      </c>
      <c r="T130" s="52" t="str">
        <f t="shared" si="246"/>
        <v>n.a</v>
      </c>
      <c r="U130" s="52" t="str">
        <f t="shared" si="246"/>
        <v>n.a</v>
      </c>
      <c r="V130" s="52" t="str">
        <f t="shared" si="246"/>
        <v>n.a</v>
      </c>
      <c r="W130" s="52" t="str">
        <f t="shared" si="246"/>
        <v>n.a</v>
      </c>
      <c r="X130" s="52" t="str">
        <f t="shared" si="246"/>
        <v>n.a</v>
      </c>
      <c r="Y130" s="52" t="str">
        <f t="shared" si="246"/>
        <v>n.a</v>
      </c>
      <c r="Z130" s="52" t="str">
        <f t="shared" si="246"/>
        <v>n.a</v>
      </c>
      <c r="AA130" s="52" t="str">
        <f t="shared" si="246"/>
        <v>n.a</v>
      </c>
      <c r="AB130" s="52" t="str">
        <f t="shared" si="246"/>
        <v>n.a</v>
      </c>
      <c r="AC130" s="52" t="str">
        <f t="shared" si="246"/>
        <v>n.a</v>
      </c>
      <c r="AD130" s="52" t="str">
        <f t="shared" si="246"/>
        <v>n.a</v>
      </c>
      <c r="AE130" s="52" t="str">
        <f t="shared" si="246"/>
        <v>n.a</v>
      </c>
      <c r="AF130" s="52" t="str">
        <f t="shared" si="246"/>
        <v>n.a</v>
      </c>
      <c r="AG130" s="52" t="str">
        <f t="shared" si="246"/>
        <v>n.a</v>
      </c>
      <c r="AH130" s="52" t="str">
        <f t="shared" si="246"/>
        <v>n.a</v>
      </c>
      <c r="AI130" s="52" t="str">
        <f t="shared" si="246"/>
        <v>n.a</v>
      </c>
      <c r="AJ130" s="52" t="str">
        <f t="shared" si="246"/>
        <v>n.a</v>
      </c>
      <c r="AK130" s="52" t="str">
        <f t="shared" si="246"/>
        <v>n.a</v>
      </c>
      <c r="AL130" s="52" t="str">
        <f t="shared" si="246"/>
        <v>n.a</v>
      </c>
      <c r="AM130" s="52" t="str">
        <f t="shared" si="246"/>
        <v>n.a</v>
      </c>
      <c r="AN130" s="52" t="str">
        <f t="shared" si="246"/>
        <v>n.a</v>
      </c>
      <c r="AO130" s="52" t="str">
        <f t="shared" si="246"/>
        <v>n.a</v>
      </c>
      <c r="AP130" s="52" t="str">
        <f t="shared" si="246"/>
        <v>n.a</v>
      </c>
      <c r="AQ130" s="52" t="str">
        <f t="shared" si="246"/>
        <v>n.a</v>
      </c>
      <c r="AR130" s="52" t="str">
        <f t="shared" si="246"/>
        <v>n.a</v>
      </c>
      <c r="AS130" s="52" t="str">
        <f t="shared" si="246"/>
        <v>n.a</v>
      </c>
      <c r="AT130" s="52" t="str">
        <f t="shared" si="246"/>
        <v>n.a</v>
      </c>
      <c r="AU130" s="52" t="str">
        <f t="shared" si="246"/>
        <v>n.a</v>
      </c>
      <c r="AV130" s="52" t="str">
        <f t="shared" si="246"/>
        <v>n.a</v>
      </c>
      <c r="AW130" s="52" t="str">
        <f t="shared" si="246"/>
        <v>n.a</v>
      </c>
      <c r="AX130" s="52" t="str">
        <f t="shared" si="246"/>
        <v>n.a</v>
      </c>
      <c r="AY130" s="52" t="str">
        <f t="shared" si="246"/>
        <v>n.a</v>
      </c>
      <c r="AZ130" s="52" t="str">
        <f t="shared" si="246"/>
        <v>n.a</v>
      </c>
      <c r="BA130" s="52" t="str">
        <f t="shared" si="246"/>
        <v>n.a</v>
      </c>
      <c r="BB130" s="52" t="str">
        <f t="shared" si="246"/>
        <v>n.a</v>
      </c>
      <c r="BC130" s="52" t="str">
        <f t="shared" si="246"/>
        <v>n.a</v>
      </c>
      <c r="BD130" s="52" t="str">
        <f t="shared" si="246"/>
        <v>n.a</v>
      </c>
      <c r="BE130" s="52" t="str">
        <f t="shared" si="246"/>
        <v>n.a</v>
      </c>
      <c r="BF130" s="52" t="str">
        <f t="shared" si="246"/>
        <v>n.a</v>
      </c>
      <c r="BG130" s="52" t="str">
        <f t="shared" si="246"/>
        <v>n.a</v>
      </c>
      <c r="BH130" s="52" t="str">
        <f t="shared" si="246"/>
        <v>n.a</v>
      </c>
      <c r="BI130" s="52" t="str">
        <f t="shared" si="246"/>
        <v>n.a</v>
      </c>
      <c r="BJ130" s="52" t="str">
        <f t="shared" si="246"/>
        <v>n.a</v>
      </c>
      <c r="BK130" s="52" t="str">
        <f t="shared" si="246"/>
        <v>n.a</v>
      </c>
      <c r="BL130" s="52" t="str">
        <f t="shared" si="246"/>
        <v>n.a</v>
      </c>
      <c r="BM130" s="52" t="str">
        <f t="shared" si="246"/>
        <v>n.a</v>
      </c>
      <c r="BN130" s="52" t="str">
        <f t="shared" si="246"/>
        <v>n.a</v>
      </c>
      <c r="BO130" s="52" t="str">
        <f t="shared" si="246"/>
        <v>n.a</v>
      </c>
      <c r="BP130" s="52" t="str">
        <f t="shared" si="246"/>
        <v>n.a</v>
      </c>
      <c r="BQ130" s="52" t="str">
        <f t="shared" si="246"/>
        <v>n.a</v>
      </c>
      <c r="BR130" s="52" t="str">
        <f t="shared" si="246"/>
        <v>n.a</v>
      </c>
      <c r="BS130" s="52" t="str">
        <f t="shared" si="246"/>
        <v>n.a</v>
      </c>
      <c r="BT130" s="52" t="str">
        <f t="shared" si="246"/>
        <v>n.a</v>
      </c>
      <c r="BU130" s="52" t="str">
        <f t="shared" si="246"/>
        <v>n.a</v>
      </c>
      <c r="BV130" s="52" t="str">
        <f t="shared" si="246"/>
        <v>n.a</v>
      </c>
      <c r="BW130" s="52" t="str">
        <f t="shared" si="246"/>
        <v>n.a</v>
      </c>
      <c r="BX130" s="52" t="str">
        <f t="shared" si="246"/>
        <v>n.a</v>
      </c>
    </row>
    <row r="131">
      <c r="A131" s="30"/>
      <c r="B131" s="79"/>
      <c r="C131" s="224"/>
      <c r="D131" s="224"/>
      <c r="E131" s="224"/>
      <c r="F131" s="224"/>
      <c r="G131" s="224"/>
      <c r="H131" s="224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79"/>
      <c r="BE131" s="79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</row>
    <row r="132">
      <c r="A132" s="225" t="str">
        <f>CONFIG!D97</f>
        <v>Check Annuel versus Somme Mensuel</v>
      </c>
      <c r="B132" s="79"/>
      <c r="C132" s="120"/>
      <c r="D132" s="120">
        <f>D127-SUM(Q127:AB127)</f>
        <v>0</v>
      </c>
      <c r="E132" s="120">
        <f>E127-SUM(AC127:AN127)</f>
        <v>0</v>
      </c>
      <c r="F132" s="120">
        <f>F127-SUM(AO127:AZ127)</f>
        <v>0</v>
      </c>
      <c r="G132" s="120">
        <f>G127-SUM(BA127:BL127)</f>
        <v>0</v>
      </c>
      <c r="H132" s="120">
        <f>H127-SUM(BM127:BX127)</f>
        <v>0</v>
      </c>
      <c r="I132" s="79"/>
      <c r="J132" s="79"/>
      <c r="K132" s="79"/>
      <c r="L132" s="79"/>
      <c r="M132" s="79"/>
      <c r="N132" s="79"/>
      <c r="O132" s="79"/>
      <c r="P132" s="79"/>
      <c r="Q132" s="226"/>
      <c r="R132" s="227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</row>
    <row r="133">
      <c r="A133" s="8" t="str">
        <f>CONFIG!D98</f>
        <v>Check Intérêts CR versus Trésorerie</v>
      </c>
      <c r="B133" s="79"/>
      <c r="C133" s="79"/>
      <c r="D133" s="120">
        <f>E115-TRESO!E14</f>
        <v>0</v>
      </c>
      <c r="E133" s="120">
        <f>F115-TRESO!F14</f>
        <v>0</v>
      </c>
      <c r="F133" s="120">
        <f>G115-TRESO!G14</f>
        <v>0</v>
      </c>
      <c r="G133" s="120">
        <f>H115-TRESO!H14</f>
        <v>0</v>
      </c>
      <c r="H133" s="120">
        <f>P115-TRESO!I14</f>
        <v>0</v>
      </c>
      <c r="I133" s="79"/>
      <c r="J133" s="79"/>
      <c r="K133" s="79"/>
      <c r="L133" s="79"/>
      <c r="M133" s="79"/>
      <c r="N133" s="79"/>
      <c r="O133" s="79"/>
      <c r="P133" s="79"/>
      <c r="Q133" s="228"/>
      <c r="R133" s="227"/>
      <c r="S133" s="221"/>
      <c r="T133" s="221"/>
      <c r="U133" s="221"/>
      <c r="V133" s="221"/>
      <c r="W133" s="221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</row>
    <row r="134">
      <c r="A134" s="92" t="str">
        <f>CONFIG!D99</f>
        <v>CHECKS</v>
      </c>
      <c r="B134" s="229"/>
      <c r="C134" s="229"/>
      <c r="D134" s="230">
        <f t="shared" ref="D134:H134" si="247">sum(D132:D133)</f>
        <v>0</v>
      </c>
      <c r="E134" s="230">
        <f t="shared" si="247"/>
        <v>0</v>
      </c>
      <c r="F134" s="230">
        <f t="shared" si="247"/>
        <v>0</v>
      </c>
      <c r="G134" s="230">
        <f t="shared" si="247"/>
        <v>0</v>
      </c>
      <c r="H134" s="230">
        <f t="shared" si="247"/>
        <v>0</v>
      </c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M134" s="229"/>
      <c r="AN134" s="229"/>
      <c r="AO134" s="229"/>
      <c r="AP134" s="229"/>
      <c r="AQ134" s="229"/>
      <c r="AR134" s="229"/>
      <c r="AS134" s="229"/>
      <c r="AT134" s="229"/>
      <c r="AU134" s="229"/>
      <c r="AV134" s="229"/>
      <c r="AW134" s="229"/>
      <c r="AX134" s="229"/>
      <c r="AY134" s="229"/>
      <c r="AZ134" s="229"/>
      <c r="BA134" s="229"/>
      <c r="BB134" s="229"/>
      <c r="BC134" s="229"/>
      <c r="BD134" s="229"/>
      <c r="BE134" s="229"/>
      <c r="BF134" s="229"/>
      <c r="BG134" s="229"/>
      <c r="BH134" s="229"/>
      <c r="BI134" s="229"/>
      <c r="BJ134" s="229"/>
      <c r="BK134" s="229"/>
      <c r="BL134" s="229"/>
      <c r="BM134" s="229"/>
      <c r="BN134" s="229"/>
      <c r="BO134" s="229"/>
      <c r="BP134" s="229"/>
      <c r="BQ134" s="229"/>
      <c r="BR134" s="229"/>
      <c r="BS134" s="229"/>
      <c r="BT134" s="229"/>
      <c r="BU134" s="229"/>
      <c r="BV134" s="229"/>
      <c r="BW134" s="229"/>
      <c r="BX134" s="229"/>
    </row>
  </sheetData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 outlineLevelCol="1" outlineLevelRow="2"/>
  <cols>
    <col customWidth="1" min="1" max="1" width="39.25"/>
    <col customWidth="1" min="2" max="2" width="21.63"/>
    <col customWidth="1" min="3" max="3" width="3.25"/>
    <col customWidth="1" min="4" max="8" width="11.38"/>
    <col customWidth="1" min="9" max="9" width="3.25"/>
    <col customWidth="1" min="10" max="69" width="10.38" outlineLevel="1"/>
  </cols>
  <sheetData>
    <row r="1">
      <c r="A1" s="1" t="str">
        <f>CONFIG!D104</f>
        <v>Plan de Trésorerie</v>
      </c>
      <c r="B1" s="53" t="str">
        <f>CONFIG!D105</f>
        <v>Décalage vs CR en mois</v>
      </c>
      <c r="C1" s="30"/>
      <c r="D1" s="5">
        <f>CR!D1</f>
        <v>2026</v>
      </c>
      <c r="E1" s="5">
        <f t="shared" ref="E1:H1" si="1">D1+1</f>
        <v>2027</v>
      </c>
      <c r="F1" s="5">
        <f t="shared" si="1"/>
        <v>2028</v>
      </c>
      <c r="G1" s="5">
        <f t="shared" si="1"/>
        <v>2029</v>
      </c>
      <c r="H1" s="5">
        <f t="shared" si="1"/>
        <v>2030</v>
      </c>
      <c r="I1" s="30"/>
      <c r="J1" s="5">
        <f t="shared" ref="J1:BQ1" si="2">YEAR(J2)</f>
        <v>2026</v>
      </c>
      <c r="K1" s="5">
        <f t="shared" si="2"/>
        <v>2026</v>
      </c>
      <c r="L1" s="5">
        <f t="shared" si="2"/>
        <v>2026</v>
      </c>
      <c r="M1" s="5">
        <f t="shared" si="2"/>
        <v>2026</v>
      </c>
      <c r="N1" s="5">
        <f t="shared" si="2"/>
        <v>2026</v>
      </c>
      <c r="O1" s="5">
        <f t="shared" si="2"/>
        <v>2026</v>
      </c>
      <c r="P1" s="5">
        <f t="shared" si="2"/>
        <v>2026</v>
      </c>
      <c r="Q1" s="5">
        <f t="shared" si="2"/>
        <v>2026</v>
      </c>
      <c r="R1" s="5">
        <f t="shared" si="2"/>
        <v>2026</v>
      </c>
      <c r="S1" s="5">
        <f t="shared" si="2"/>
        <v>2026</v>
      </c>
      <c r="T1" s="5">
        <f t="shared" si="2"/>
        <v>2026</v>
      </c>
      <c r="U1" s="5">
        <f t="shared" si="2"/>
        <v>2026</v>
      </c>
      <c r="V1" s="5">
        <f t="shared" si="2"/>
        <v>2027</v>
      </c>
      <c r="W1" s="5">
        <f t="shared" si="2"/>
        <v>2027</v>
      </c>
      <c r="X1" s="5">
        <f t="shared" si="2"/>
        <v>2027</v>
      </c>
      <c r="Y1" s="5">
        <f t="shared" si="2"/>
        <v>2027</v>
      </c>
      <c r="Z1" s="5">
        <f t="shared" si="2"/>
        <v>2027</v>
      </c>
      <c r="AA1" s="5">
        <f t="shared" si="2"/>
        <v>2027</v>
      </c>
      <c r="AB1" s="5">
        <f t="shared" si="2"/>
        <v>2027</v>
      </c>
      <c r="AC1" s="5">
        <f t="shared" si="2"/>
        <v>2027</v>
      </c>
      <c r="AD1" s="5">
        <f t="shared" si="2"/>
        <v>2027</v>
      </c>
      <c r="AE1" s="5">
        <f t="shared" si="2"/>
        <v>2027</v>
      </c>
      <c r="AF1" s="5">
        <f t="shared" si="2"/>
        <v>2027</v>
      </c>
      <c r="AG1" s="5">
        <f t="shared" si="2"/>
        <v>2027</v>
      </c>
      <c r="AH1" s="5">
        <f t="shared" si="2"/>
        <v>2028</v>
      </c>
      <c r="AI1" s="5">
        <f t="shared" si="2"/>
        <v>2028</v>
      </c>
      <c r="AJ1" s="5">
        <f t="shared" si="2"/>
        <v>2028</v>
      </c>
      <c r="AK1" s="5">
        <f t="shared" si="2"/>
        <v>2028</v>
      </c>
      <c r="AL1" s="5">
        <f t="shared" si="2"/>
        <v>2028</v>
      </c>
      <c r="AM1" s="5">
        <f t="shared" si="2"/>
        <v>2028</v>
      </c>
      <c r="AN1" s="5">
        <f t="shared" si="2"/>
        <v>2028</v>
      </c>
      <c r="AO1" s="5">
        <f t="shared" si="2"/>
        <v>2028</v>
      </c>
      <c r="AP1" s="5">
        <f t="shared" si="2"/>
        <v>2028</v>
      </c>
      <c r="AQ1" s="5">
        <f t="shared" si="2"/>
        <v>2028</v>
      </c>
      <c r="AR1" s="5">
        <f t="shared" si="2"/>
        <v>2028</v>
      </c>
      <c r="AS1" s="5">
        <f t="shared" si="2"/>
        <v>2028</v>
      </c>
      <c r="AT1" s="5">
        <f t="shared" si="2"/>
        <v>2029</v>
      </c>
      <c r="AU1" s="5">
        <f t="shared" si="2"/>
        <v>2029</v>
      </c>
      <c r="AV1" s="5">
        <f t="shared" si="2"/>
        <v>2029</v>
      </c>
      <c r="AW1" s="5">
        <f t="shared" si="2"/>
        <v>2029</v>
      </c>
      <c r="AX1" s="5">
        <f t="shared" si="2"/>
        <v>2029</v>
      </c>
      <c r="AY1" s="5">
        <f t="shared" si="2"/>
        <v>2029</v>
      </c>
      <c r="AZ1" s="5">
        <f t="shared" si="2"/>
        <v>2029</v>
      </c>
      <c r="BA1" s="5">
        <f t="shared" si="2"/>
        <v>2029</v>
      </c>
      <c r="BB1" s="5">
        <f t="shared" si="2"/>
        <v>2029</v>
      </c>
      <c r="BC1" s="5">
        <f t="shared" si="2"/>
        <v>2029</v>
      </c>
      <c r="BD1" s="5">
        <f t="shared" si="2"/>
        <v>2029</v>
      </c>
      <c r="BE1" s="5">
        <f t="shared" si="2"/>
        <v>2029</v>
      </c>
      <c r="BF1" s="5">
        <f t="shared" si="2"/>
        <v>2030</v>
      </c>
      <c r="BG1" s="5">
        <f t="shared" si="2"/>
        <v>2030</v>
      </c>
      <c r="BH1" s="5">
        <f t="shared" si="2"/>
        <v>2030</v>
      </c>
      <c r="BI1" s="5">
        <f t="shared" si="2"/>
        <v>2030</v>
      </c>
      <c r="BJ1" s="5">
        <f t="shared" si="2"/>
        <v>2030</v>
      </c>
      <c r="BK1" s="5">
        <f t="shared" si="2"/>
        <v>2030</v>
      </c>
      <c r="BL1" s="5">
        <f t="shared" si="2"/>
        <v>2030</v>
      </c>
      <c r="BM1" s="5">
        <f t="shared" si="2"/>
        <v>2030</v>
      </c>
      <c r="BN1" s="5">
        <f t="shared" si="2"/>
        <v>2030</v>
      </c>
      <c r="BO1" s="5">
        <f t="shared" si="2"/>
        <v>2030</v>
      </c>
      <c r="BP1" s="5">
        <f t="shared" si="2"/>
        <v>2030</v>
      </c>
      <c r="BQ1" s="5">
        <f t="shared" si="2"/>
        <v>2030</v>
      </c>
    </row>
    <row r="2">
      <c r="A2" s="6" t="s">
        <v>0</v>
      </c>
      <c r="B2" s="59"/>
      <c r="C2" s="30"/>
      <c r="D2" s="15">
        <f>CR!D2</f>
        <v>46387</v>
      </c>
      <c r="E2" s="15">
        <f t="shared" ref="E2:H2" si="3">EDATE(D2,12)</f>
        <v>46752</v>
      </c>
      <c r="F2" s="15">
        <f t="shared" si="3"/>
        <v>47118</v>
      </c>
      <c r="G2" s="15">
        <f t="shared" si="3"/>
        <v>47483</v>
      </c>
      <c r="H2" s="15">
        <f t="shared" si="3"/>
        <v>47848</v>
      </c>
      <c r="I2" s="30"/>
      <c r="J2" s="61">
        <f>CR!Q2</f>
        <v>46023</v>
      </c>
      <c r="K2" s="61">
        <f t="shared" ref="K2:BQ2" si="4">EDATE(J2,1)</f>
        <v>46054</v>
      </c>
      <c r="L2" s="61">
        <f t="shared" si="4"/>
        <v>46082</v>
      </c>
      <c r="M2" s="61">
        <f t="shared" si="4"/>
        <v>46113</v>
      </c>
      <c r="N2" s="61">
        <f t="shared" si="4"/>
        <v>46143</v>
      </c>
      <c r="O2" s="61">
        <f t="shared" si="4"/>
        <v>46174</v>
      </c>
      <c r="P2" s="61">
        <f t="shared" si="4"/>
        <v>46204</v>
      </c>
      <c r="Q2" s="61">
        <f t="shared" si="4"/>
        <v>46235</v>
      </c>
      <c r="R2" s="61">
        <f t="shared" si="4"/>
        <v>46266</v>
      </c>
      <c r="S2" s="61">
        <f t="shared" si="4"/>
        <v>46296</v>
      </c>
      <c r="T2" s="61">
        <f t="shared" si="4"/>
        <v>46327</v>
      </c>
      <c r="U2" s="61">
        <f t="shared" si="4"/>
        <v>46357</v>
      </c>
      <c r="V2" s="61">
        <f t="shared" si="4"/>
        <v>46388</v>
      </c>
      <c r="W2" s="61">
        <f t="shared" si="4"/>
        <v>46419</v>
      </c>
      <c r="X2" s="61">
        <f t="shared" si="4"/>
        <v>46447</v>
      </c>
      <c r="Y2" s="61">
        <f t="shared" si="4"/>
        <v>46478</v>
      </c>
      <c r="Z2" s="61">
        <f t="shared" si="4"/>
        <v>46508</v>
      </c>
      <c r="AA2" s="61">
        <f t="shared" si="4"/>
        <v>46539</v>
      </c>
      <c r="AB2" s="61">
        <f t="shared" si="4"/>
        <v>46569</v>
      </c>
      <c r="AC2" s="61">
        <f t="shared" si="4"/>
        <v>46600</v>
      </c>
      <c r="AD2" s="61">
        <f t="shared" si="4"/>
        <v>46631</v>
      </c>
      <c r="AE2" s="61">
        <f t="shared" si="4"/>
        <v>46661</v>
      </c>
      <c r="AF2" s="61">
        <f t="shared" si="4"/>
        <v>46692</v>
      </c>
      <c r="AG2" s="61">
        <f t="shared" si="4"/>
        <v>46722</v>
      </c>
      <c r="AH2" s="61">
        <f t="shared" si="4"/>
        <v>46753</v>
      </c>
      <c r="AI2" s="61">
        <f t="shared" si="4"/>
        <v>46784</v>
      </c>
      <c r="AJ2" s="61">
        <f t="shared" si="4"/>
        <v>46813</v>
      </c>
      <c r="AK2" s="61">
        <f t="shared" si="4"/>
        <v>46844</v>
      </c>
      <c r="AL2" s="61">
        <f t="shared" si="4"/>
        <v>46874</v>
      </c>
      <c r="AM2" s="61">
        <f t="shared" si="4"/>
        <v>46905</v>
      </c>
      <c r="AN2" s="61">
        <f t="shared" si="4"/>
        <v>46935</v>
      </c>
      <c r="AO2" s="61">
        <f t="shared" si="4"/>
        <v>46966</v>
      </c>
      <c r="AP2" s="61">
        <f t="shared" si="4"/>
        <v>46997</v>
      </c>
      <c r="AQ2" s="61">
        <f t="shared" si="4"/>
        <v>47027</v>
      </c>
      <c r="AR2" s="61">
        <f t="shared" si="4"/>
        <v>47058</v>
      </c>
      <c r="AS2" s="61">
        <f t="shared" si="4"/>
        <v>47088</v>
      </c>
      <c r="AT2" s="61">
        <f t="shared" si="4"/>
        <v>47119</v>
      </c>
      <c r="AU2" s="61">
        <f t="shared" si="4"/>
        <v>47150</v>
      </c>
      <c r="AV2" s="61">
        <f t="shared" si="4"/>
        <v>47178</v>
      </c>
      <c r="AW2" s="61">
        <f t="shared" si="4"/>
        <v>47209</v>
      </c>
      <c r="AX2" s="61">
        <f t="shared" si="4"/>
        <v>47239</v>
      </c>
      <c r="AY2" s="61">
        <f t="shared" si="4"/>
        <v>47270</v>
      </c>
      <c r="AZ2" s="61">
        <f t="shared" si="4"/>
        <v>47300</v>
      </c>
      <c r="BA2" s="61">
        <f t="shared" si="4"/>
        <v>47331</v>
      </c>
      <c r="BB2" s="61">
        <f t="shared" si="4"/>
        <v>47362</v>
      </c>
      <c r="BC2" s="61">
        <f t="shared" si="4"/>
        <v>47392</v>
      </c>
      <c r="BD2" s="61">
        <f t="shared" si="4"/>
        <v>47423</v>
      </c>
      <c r="BE2" s="61">
        <f t="shared" si="4"/>
        <v>47453</v>
      </c>
      <c r="BF2" s="61">
        <f t="shared" si="4"/>
        <v>47484</v>
      </c>
      <c r="BG2" s="61">
        <f t="shared" si="4"/>
        <v>47515</v>
      </c>
      <c r="BH2" s="61">
        <f t="shared" si="4"/>
        <v>47543</v>
      </c>
      <c r="BI2" s="61">
        <f t="shared" si="4"/>
        <v>47574</v>
      </c>
      <c r="BJ2" s="61">
        <f t="shared" si="4"/>
        <v>47604</v>
      </c>
      <c r="BK2" s="61">
        <f t="shared" si="4"/>
        <v>47635</v>
      </c>
      <c r="BL2" s="61">
        <f t="shared" si="4"/>
        <v>47665</v>
      </c>
      <c r="BM2" s="61">
        <f t="shared" si="4"/>
        <v>47696</v>
      </c>
      <c r="BN2" s="61">
        <f t="shared" si="4"/>
        <v>47727</v>
      </c>
      <c r="BO2" s="61">
        <f t="shared" si="4"/>
        <v>47757</v>
      </c>
      <c r="BP2" s="61">
        <f t="shared" si="4"/>
        <v>47788</v>
      </c>
      <c r="BQ2" s="61">
        <f t="shared" si="4"/>
        <v>47818</v>
      </c>
    </row>
    <row r="3">
      <c r="A3" s="18" t="str">
        <f>CONFIG!D106</f>
        <v>Total Encaissements d'exploitation</v>
      </c>
      <c r="B3" s="18"/>
      <c r="C3" s="9"/>
      <c r="D3" s="63">
        <f t="shared" ref="D3:H3" si="5">D4+D5</f>
        <v>0</v>
      </c>
      <c r="E3" s="63">
        <f t="shared" si="5"/>
        <v>0</v>
      </c>
      <c r="F3" s="63">
        <f t="shared" si="5"/>
        <v>0</v>
      </c>
      <c r="G3" s="63">
        <f t="shared" si="5"/>
        <v>0</v>
      </c>
      <c r="H3" s="63">
        <f t="shared" si="5"/>
        <v>0</v>
      </c>
      <c r="I3" s="66"/>
      <c r="J3" s="63">
        <f t="shared" ref="J3:BQ3" si="6">J4+J5</f>
        <v>0</v>
      </c>
      <c r="K3" s="63">
        <f t="shared" si="6"/>
        <v>0</v>
      </c>
      <c r="L3" s="63">
        <f t="shared" si="6"/>
        <v>0</v>
      </c>
      <c r="M3" s="63">
        <f t="shared" si="6"/>
        <v>0</v>
      </c>
      <c r="N3" s="63">
        <f t="shared" si="6"/>
        <v>0</v>
      </c>
      <c r="O3" s="63">
        <f t="shared" si="6"/>
        <v>0</v>
      </c>
      <c r="P3" s="63">
        <f t="shared" si="6"/>
        <v>0</v>
      </c>
      <c r="Q3" s="63">
        <f t="shared" si="6"/>
        <v>0</v>
      </c>
      <c r="R3" s="63">
        <f t="shared" si="6"/>
        <v>0</v>
      </c>
      <c r="S3" s="63">
        <f t="shared" si="6"/>
        <v>0</v>
      </c>
      <c r="T3" s="63">
        <f t="shared" si="6"/>
        <v>0</v>
      </c>
      <c r="U3" s="63">
        <f t="shared" si="6"/>
        <v>0</v>
      </c>
      <c r="V3" s="63">
        <f t="shared" si="6"/>
        <v>0</v>
      </c>
      <c r="W3" s="63">
        <f t="shared" si="6"/>
        <v>0</v>
      </c>
      <c r="X3" s="63">
        <f t="shared" si="6"/>
        <v>0</v>
      </c>
      <c r="Y3" s="63">
        <f t="shared" si="6"/>
        <v>0</v>
      </c>
      <c r="Z3" s="63">
        <f t="shared" si="6"/>
        <v>0</v>
      </c>
      <c r="AA3" s="63">
        <f t="shared" si="6"/>
        <v>0</v>
      </c>
      <c r="AB3" s="63">
        <f t="shared" si="6"/>
        <v>0</v>
      </c>
      <c r="AC3" s="63">
        <f t="shared" si="6"/>
        <v>0</v>
      </c>
      <c r="AD3" s="63">
        <f t="shared" si="6"/>
        <v>0</v>
      </c>
      <c r="AE3" s="63">
        <f t="shared" si="6"/>
        <v>0</v>
      </c>
      <c r="AF3" s="63">
        <f t="shared" si="6"/>
        <v>0</v>
      </c>
      <c r="AG3" s="63">
        <f t="shared" si="6"/>
        <v>0</v>
      </c>
      <c r="AH3" s="63">
        <f t="shared" si="6"/>
        <v>0</v>
      </c>
      <c r="AI3" s="63">
        <f t="shared" si="6"/>
        <v>0</v>
      </c>
      <c r="AJ3" s="63">
        <f t="shared" si="6"/>
        <v>0</v>
      </c>
      <c r="AK3" s="63">
        <f t="shared" si="6"/>
        <v>0</v>
      </c>
      <c r="AL3" s="63">
        <f t="shared" si="6"/>
        <v>0</v>
      </c>
      <c r="AM3" s="63">
        <f t="shared" si="6"/>
        <v>0</v>
      </c>
      <c r="AN3" s="63">
        <f t="shared" si="6"/>
        <v>0</v>
      </c>
      <c r="AO3" s="63">
        <f t="shared" si="6"/>
        <v>0</v>
      </c>
      <c r="AP3" s="63">
        <f t="shared" si="6"/>
        <v>0</v>
      </c>
      <c r="AQ3" s="63">
        <f t="shared" si="6"/>
        <v>0</v>
      </c>
      <c r="AR3" s="63">
        <f t="shared" si="6"/>
        <v>0</v>
      </c>
      <c r="AS3" s="63">
        <f t="shared" si="6"/>
        <v>0</v>
      </c>
      <c r="AT3" s="63">
        <f t="shared" si="6"/>
        <v>0</v>
      </c>
      <c r="AU3" s="63">
        <f t="shared" si="6"/>
        <v>0</v>
      </c>
      <c r="AV3" s="63">
        <f t="shared" si="6"/>
        <v>0</v>
      </c>
      <c r="AW3" s="63">
        <f t="shared" si="6"/>
        <v>0</v>
      </c>
      <c r="AX3" s="63">
        <f t="shared" si="6"/>
        <v>0</v>
      </c>
      <c r="AY3" s="63">
        <f t="shared" si="6"/>
        <v>0</v>
      </c>
      <c r="AZ3" s="63">
        <f t="shared" si="6"/>
        <v>0</v>
      </c>
      <c r="BA3" s="63">
        <f t="shared" si="6"/>
        <v>0</v>
      </c>
      <c r="BB3" s="63">
        <f t="shared" si="6"/>
        <v>0</v>
      </c>
      <c r="BC3" s="63">
        <f t="shared" si="6"/>
        <v>0</v>
      </c>
      <c r="BD3" s="63">
        <f t="shared" si="6"/>
        <v>0</v>
      </c>
      <c r="BE3" s="63">
        <f t="shared" si="6"/>
        <v>0</v>
      </c>
      <c r="BF3" s="63">
        <f t="shared" si="6"/>
        <v>0</v>
      </c>
      <c r="BG3" s="63">
        <f t="shared" si="6"/>
        <v>0</v>
      </c>
      <c r="BH3" s="63">
        <f t="shared" si="6"/>
        <v>0</v>
      </c>
      <c r="BI3" s="63">
        <f t="shared" si="6"/>
        <v>0</v>
      </c>
      <c r="BJ3" s="63">
        <f t="shared" si="6"/>
        <v>0</v>
      </c>
      <c r="BK3" s="63">
        <f t="shared" si="6"/>
        <v>0</v>
      </c>
      <c r="BL3" s="63">
        <f t="shared" si="6"/>
        <v>0</v>
      </c>
      <c r="BM3" s="63">
        <f t="shared" si="6"/>
        <v>0</v>
      </c>
      <c r="BN3" s="63">
        <f t="shared" si="6"/>
        <v>0</v>
      </c>
      <c r="BO3" s="63">
        <f t="shared" si="6"/>
        <v>0</v>
      </c>
      <c r="BP3" s="63">
        <f t="shared" si="6"/>
        <v>0</v>
      </c>
      <c r="BQ3" s="63">
        <f t="shared" si="6"/>
        <v>0</v>
      </c>
    </row>
    <row r="4" outlineLevel="1">
      <c r="A4" s="8" t="str">
        <f>CR!A18</f>
        <v>Chiffre d'affaires</v>
      </c>
      <c r="B4" s="39"/>
      <c r="C4" s="30"/>
      <c r="D4" s="71">
        <f t="shared" ref="D4:D5" si="7">SUM(J4:U4)</f>
        <v>0</v>
      </c>
      <c r="E4" s="71">
        <f t="shared" ref="E4:E5" si="8">SUM(V4:AG4)</f>
        <v>0</v>
      </c>
      <c r="F4" s="72">
        <f t="shared" ref="F4:F5" si="9">SUM(AH4:AS4)</f>
        <v>0</v>
      </c>
      <c r="G4" s="71">
        <f t="shared" ref="G4:G5" si="10">SUM(AT4:BE4)</f>
        <v>0</v>
      </c>
      <c r="H4" s="71">
        <f t="shared" ref="H4:H5" si="11">SUM(BF4:BQ4)</f>
        <v>0</v>
      </c>
      <c r="I4" s="72"/>
      <c r="J4" s="71">
        <f>OFFSET(CR!Q18,0,-$B4)</f>
        <v>0</v>
      </c>
      <c r="K4" s="71">
        <f>OFFSET(CR!R18,0,-$B4)</f>
        <v>0</v>
      </c>
      <c r="L4" s="71">
        <f>OFFSET(CR!S18,0,-$B4)</f>
        <v>0</v>
      </c>
      <c r="M4" s="71">
        <f>OFFSET(CR!T18,0,-$B4)</f>
        <v>0</v>
      </c>
      <c r="N4" s="71">
        <f>OFFSET(CR!U18,0,-$B4)</f>
        <v>0</v>
      </c>
      <c r="O4" s="71">
        <f>OFFSET(CR!V18,0,-$B4)</f>
        <v>0</v>
      </c>
      <c r="P4" s="71">
        <f>OFFSET(CR!W18,0,-$B4)</f>
        <v>0</v>
      </c>
      <c r="Q4" s="71">
        <f>OFFSET(CR!X18,0,-$B4)</f>
        <v>0</v>
      </c>
      <c r="R4" s="71">
        <f>OFFSET(CR!Y18,0,-$B4)</f>
        <v>0</v>
      </c>
      <c r="S4" s="71">
        <f>OFFSET(CR!Z18,0,-$B4)</f>
        <v>0</v>
      </c>
      <c r="T4" s="71">
        <f>OFFSET(CR!AA18,0,-$B4)</f>
        <v>0</v>
      </c>
      <c r="U4" s="71">
        <f>OFFSET(CR!AB18,0,-$B4)</f>
        <v>0</v>
      </c>
      <c r="V4" s="71">
        <f>OFFSET(CR!AC18,0,-$B4)</f>
        <v>0</v>
      </c>
      <c r="W4" s="71">
        <f>OFFSET(CR!AD18,0,-$B4)</f>
        <v>0</v>
      </c>
      <c r="X4" s="71">
        <f>OFFSET(CR!AE18,0,-$B4)</f>
        <v>0</v>
      </c>
      <c r="Y4" s="71">
        <f>OFFSET(CR!AF18,0,-$B4)</f>
        <v>0</v>
      </c>
      <c r="Z4" s="71">
        <f>OFFSET(CR!AG18,0,-$B4)</f>
        <v>0</v>
      </c>
      <c r="AA4" s="71">
        <f>OFFSET(CR!AH18,0,-$B4)</f>
        <v>0</v>
      </c>
      <c r="AB4" s="71">
        <f>OFFSET(CR!AI18,0,-$B4)</f>
        <v>0</v>
      </c>
      <c r="AC4" s="71">
        <f>OFFSET(CR!AJ18,0,-$B4)</f>
        <v>0</v>
      </c>
      <c r="AD4" s="71">
        <f>OFFSET(CR!AK18,0,-$B4)</f>
        <v>0</v>
      </c>
      <c r="AE4" s="71">
        <f>OFFSET(CR!AL18,0,-$B4)</f>
        <v>0</v>
      </c>
      <c r="AF4" s="71">
        <f>OFFSET(CR!AM18,0,-$B4)</f>
        <v>0</v>
      </c>
      <c r="AG4" s="71">
        <f>OFFSET(CR!AN18,0,-$B4)</f>
        <v>0</v>
      </c>
      <c r="AH4" s="71">
        <f>OFFSET(CR!AO18,0,-$B4)</f>
        <v>0</v>
      </c>
      <c r="AI4" s="71">
        <f>OFFSET(CR!AP18,0,-$B4)</f>
        <v>0</v>
      </c>
      <c r="AJ4" s="71">
        <f>OFFSET(CR!AQ18,0,-$B4)</f>
        <v>0</v>
      </c>
      <c r="AK4" s="71">
        <f>OFFSET(CR!AR18,0,-$B4)</f>
        <v>0</v>
      </c>
      <c r="AL4" s="71">
        <f>OFFSET(CR!AS18,0,-$B4)</f>
        <v>0</v>
      </c>
      <c r="AM4" s="71">
        <f>OFFSET(CR!AT18,0,-$B4)</f>
        <v>0</v>
      </c>
      <c r="AN4" s="71">
        <f>OFFSET(CR!AU18,0,-$B4)</f>
        <v>0</v>
      </c>
      <c r="AO4" s="71">
        <f>OFFSET(CR!AV18,0,-$B4)</f>
        <v>0</v>
      </c>
      <c r="AP4" s="71">
        <f>OFFSET(CR!AW18,0,-$B4)</f>
        <v>0</v>
      </c>
      <c r="AQ4" s="71">
        <f>OFFSET(CR!AX18,0,-$B4)</f>
        <v>0</v>
      </c>
      <c r="AR4" s="71">
        <f>OFFSET(CR!AY18,0,-$B4)</f>
        <v>0</v>
      </c>
      <c r="AS4" s="71">
        <f>OFFSET(CR!AZ18,0,-$B4)</f>
        <v>0</v>
      </c>
      <c r="AT4" s="71">
        <f>OFFSET(CR!BA18,0,-$B4)</f>
        <v>0</v>
      </c>
      <c r="AU4" s="71">
        <f>OFFSET(CR!BB18,0,-$B4)</f>
        <v>0</v>
      </c>
      <c r="AV4" s="71">
        <f>OFFSET(CR!BC18,0,-$B4)</f>
        <v>0</v>
      </c>
      <c r="AW4" s="71">
        <f>OFFSET(CR!BD18,0,-$B4)</f>
        <v>0</v>
      </c>
      <c r="AX4" s="71">
        <f>OFFSET(CR!BE18,0,-$B4)</f>
        <v>0</v>
      </c>
      <c r="AY4" s="71">
        <f>OFFSET(CR!BF18,0,-$B4)</f>
        <v>0</v>
      </c>
      <c r="AZ4" s="71">
        <f>OFFSET(CR!BG18,0,-$B4)</f>
        <v>0</v>
      </c>
      <c r="BA4" s="71">
        <f>OFFSET(CR!BH18,0,-$B4)</f>
        <v>0</v>
      </c>
      <c r="BB4" s="71">
        <f>OFFSET(CR!BI18,0,-$B4)</f>
        <v>0</v>
      </c>
      <c r="BC4" s="71">
        <f>OFFSET(CR!BJ18,0,-$B4)</f>
        <v>0</v>
      </c>
      <c r="BD4" s="71">
        <f>OFFSET(CR!BK18,0,-$B4)</f>
        <v>0</v>
      </c>
      <c r="BE4" s="71">
        <f>OFFSET(CR!BL18,0,-$B4)</f>
        <v>0</v>
      </c>
      <c r="BF4" s="71">
        <f>OFFSET(CR!BM18,0,-$B4)</f>
        <v>0</v>
      </c>
      <c r="BG4" s="71">
        <f>OFFSET(CR!BN18,0,-$B4)</f>
        <v>0</v>
      </c>
      <c r="BH4" s="71">
        <f>OFFSET(CR!BO18,0,-$B4)</f>
        <v>0</v>
      </c>
      <c r="BI4" s="71">
        <f>OFFSET(CR!BP18,0,-$B4)</f>
        <v>0</v>
      </c>
      <c r="BJ4" s="71">
        <f>OFFSET(CR!BQ18,0,-$B4)</f>
        <v>0</v>
      </c>
      <c r="BK4" s="71">
        <f>OFFSET(CR!BR18,0,-$B4)</f>
        <v>0</v>
      </c>
      <c r="BL4" s="71">
        <f>OFFSET(CR!BS18,0,-$B4)</f>
        <v>0</v>
      </c>
      <c r="BM4" s="71">
        <f>OFFSET(CR!BT18,0,-$B4)</f>
        <v>0</v>
      </c>
      <c r="BN4" s="71">
        <f>OFFSET(CR!BU18,0,-$B4)</f>
        <v>0</v>
      </c>
      <c r="BO4" s="71">
        <f>OFFSET(CR!BV18,0,-$B4)</f>
        <v>0</v>
      </c>
      <c r="BP4" s="71">
        <f>OFFSET(CR!BW18,0,-$B4)</f>
        <v>0</v>
      </c>
      <c r="BQ4" s="71">
        <f>OFFSET(CR!BX18,0,-$B4)</f>
        <v>0</v>
      </c>
    </row>
    <row r="5" outlineLevel="1">
      <c r="A5" s="8" t="str">
        <f>CR!A19</f>
        <v>Subventions d'exploitation</v>
      </c>
      <c r="B5" s="39">
        <v>0.0</v>
      </c>
      <c r="C5" s="7"/>
      <c r="D5" s="71">
        <f t="shared" si="7"/>
        <v>0</v>
      </c>
      <c r="E5" s="71">
        <f t="shared" si="8"/>
        <v>0</v>
      </c>
      <c r="F5" s="72">
        <f t="shared" si="9"/>
        <v>0</v>
      </c>
      <c r="G5" s="71">
        <f t="shared" si="10"/>
        <v>0</v>
      </c>
      <c r="H5" s="71">
        <f t="shared" si="11"/>
        <v>0</v>
      </c>
      <c r="I5" s="7"/>
      <c r="J5" s="72">
        <f>OFFSET(CR!Q19,0,-$B5)</f>
        <v>0</v>
      </c>
      <c r="K5" s="72">
        <f>OFFSET(CR!R19,0,-$B5)</f>
        <v>0</v>
      </c>
      <c r="L5" s="72">
        <f>OFFSET(CR!S19,0,-$B5)</f>
        <v>0</v>
      </c>
      <c r="M5" s="72">
        <f>OFFSET(CR!T19,0,-$B5)</f>
        <v>0</v>
      </c>
      <c r="N5" s="72">
        <f>OFFSET(CR!U19,0,-$B5)</f>
        <v>0</v>
      </c>
      <c r="O5" s="72">
        <f>OFFSET(CR!V19,0,-$B5)</f>
        <v>0</v>
      </c>
      <c r="P5" s="72">
        <f>OFFSET(CR!W19,0,-$B5)</f>
        <v>0</v>
      </c>
      <c r="Q5" s="72">
        <f>OFFSET(CR!X19,0,-$B5)</f>
        <v>0</v>
      </c>
      <c r="R5" s="72">
        <f>OFFSET(CR!Y19,0,-$B5)</f>
        <v>0</v>
      </c>
      <c r="S5" s="72">
        <f>OFFSET(CR!Z19,0,-$B5)</f>
        <v>0</v>
      </c>
      <c r="T5" s="72">
        <f>OFFSET(CR!AA19,0,-$B5)</f>
        <v>0</v>
      </c>
      <c r="U5" s="72">
        <f>OFFSET(CR!AB19,0,-$B5)</f>
        <v>0</v>
      </c>
      <c r="V5" s="72">
        <f>OFFSET(CR!AC19,0,-$B5)</f>
        <v>0</v>
      </c>
      <c r="W5" s="72">
        <f>OFFSET(CR!AD19,0,-$B5)</f>
        <v>0</v>
      </c>
      <c r="X5" s="72">
        <f>OFFSET(CR!AE19,0,-$B5)</f>
        <v>0</v>
      </c>
      <c r="Y5" s="72">
        <f>OFFSET(CR!AF19,0,-$B5)</f>
        <v>0</v>
      </c>
      <c r="Z5" s="72">
        <f>OFFSET(CR!AG19,0,-$B5)</f>
        <v>0</v>
      </c>
      <c r="AA5" s="72">
        <f>OFFSET(CR!AH19,0,-$B5)</f>
        <v>0</v>
      </c>
      <c r="AB5" s="72">
        <f>OFFSET(CR!AI19,0,-$B5)</f>
        <v>0</v>
      </c>
      <c r="AC5" s="72">
        <f>OFFSET(CR!AJ19,0,-$B5)</f>
        <v>0</v>
      </c>
      <c r="AD5" s="72">
        <f>OFFSET(CR!AK19,0,-$B5)</f>
        <v>0</v>
      </c>
      <c r="AE5" s="72">
        <f>OFFSET(CR!AL19,0,-$B5)</f>
        <v>0</v>
      </c>
      <c r="AF5" s="72">
        <f>OFFSET(CR!AM19,0,-$B5)</f>
        <v>0</v>
      </c>
      <c r="AG5" s="72">
        <f>OFFSET(CR!AN19,0,-$B5)</f>
        <v>0</v>
      </c>
      <c r="AH5" s="72">
        <f>OFFSET(CR!AO19,0,-$B5)</f>
        <v>0</v>
      </c>
      <c r="AI5" s="72">
        <f>OFFSET(CR!AP19,0,-$B5)</f>
        <v>0</v>
      </c>
      <c r="AJ5" s="72">
        <f>OFFSET(CR!AQ19,0,-$B5)</f>
        <v>0</v>
      </c>
      <c r="AK5" s="72">
        <f>OFFSET(CR!AR19,0,-$B5)</f>
        <v>0</v>
      </c>
      <c r="AL5" s="72">
        <f>OFFSET(CR!AS19,0,-$B5)</f>
        <v>0</v>
      </c>
      <c r="AM5" s="72">
        <f>OFFSET(CR!AT19,0,-$B5)</f>
        <v>0</v>
      </c>
      <c r="AN5" s="72">
        <f>OFFSET(CR!AU19,0,-$B5)</f>
        <v>0</v>
      </c>
      <c r="AO5" s="72">
        <f>OFFSET(CR!AV19,0,-$B5)</f>
        <v>0</v>
      </c>
      <c r="AP5" s="72">
        <f>OFFSET(CR!AW19,0,-$B5)</f>
        <v>0</v>
      </c>
      <c r="AQ5" s="72">
        <f>OFFSET(CR!AX19,0,-$B5)</f>
        <v>0</v>
      </c>
      <c r="AR5" s="72">
        <f>OFFSET(CR!AY19,0,-$B5)</f>
        <v>0</v>
      </c>
      <c r="AS5" s="72">
        <f>OFFSET(CR!AZ19,0,-$B5)</f>
        <v>0</v>
      </c>
      <c r="AT5" s="72">
        <f>OFFSET(CR!BA19,0,-$B5)</f>
        <v>0</v>
      </c>
      <c r="AU5" s="72">
        <f>OFFSET(CR!BB19,0,-$B5)</f>
        <v>0</v>
      </c>
      <c r="AV5" s="72">
        <f>OFFSET(CR!BC19,0,-$B5)</f>
        <v>0</v>
      </c>
      <c r="AW5" s="72">
        <f>OFFSET(CR!BD19,0,-$B5)</f>
        <v>0</v>
      </c>
      <c r="AX5" s="72">
        <f>OFFSET(CR!BE19,0,-$B5)</f>
        <v>0</v>
      </c>
      <c r="AY5" s="72">
        <f>OFFSET(CR!BF19,0,-$B5)</f>
        <v>0</v>
      </c>
      <c r="AZ5" s="72">
        <f>OFFSET(CR!BG19,0,-$B5)</f>
        <v>0</v>
      </c>
      <c r="BA5" s="72">
        <f>OFFSET(CR!BH19,0,-$B5)</f>
        <v>0</v>
      </c>
      <c r="BB5" s="72">
        <f>OFFSET(CR!BI19,0,-$B5)</f>
        <v>0</v>
      </c>
      <c r="BC5" s="72">
        <f>OFFSET(CR!BJ19,0,-$B5)</f>
        <v>0</v>
      </c>
      <c r="BD5" s="72">
        <f>OFFSET(CR!BK19,0,-$B5)</f>
        <v>0</v>
      </c>
      <c r="BE5" s="72">
        <f>OFFSET(CR!BL19,0,-$B5)</f>
        <v>0</v>
      </c>
      <c r="BF5" s="72">
        <f>OFFSET(CR!BM19,0,-$B5)</f>
        <v>0</v>
      </c>
      <c r="BG5" s="72">
        <f>OFFSET(CR!BN19,0,-$B5)</f>
        <v>0</v>
      </c>
      <c r="BH5" s="72">
        <f>OFFSET(CR!BO19,0,-$B5)</f>
        <v>0</v>
      </c>
      <c r="BI5" s="72">
        <f>OFFSET(CR!BP19,0,-$B5)</f>
        <v>0</v>
      </c>
      <c r="BJ5" s="72">
        <f>OFFSET(CR!BQ19,0,-$B5)</f>
        <v>0</v>
      </c>
      <c r="BK5" s="72">
        <f>OFFSET(CR!BR19,0,-$B5)</f>
        <v>0</v>
      </c>
      <c r="BL5" s="72">
        <f>OFFSET(CR!BS19,0,-$B5)</f>
        <v>0</v>
      </c>
      <c r="BM5" s="72">
        <f>OFFSET(CR!BT19,0,-$B5)</f>
        <v>0</v>
      </c>
      <c r="BN5" s="72">
        <f>OFFSET(CR!BU19,0,-$B5)</f>
        <v>0</v>
      </c>
      <c r="BO5" s="72">
        <f>OFFSET(CR!BV19,0,-$B5)</f>
        <v>0</v>
      </c>
      <c r="BP5" s="72">
        <f>OFFSET(CR!BW19,0,-$B5)</f>
        <v>0</v>
      </c>
      <c r="BQ5" s="72">
        <f>OFFSET(CR!BX19,0,-$B5)</f>
        <v>0</v>
      </c>
    </row>
    <row r="6" collapsed="1">
      <c r="A6" s="89" t="str">
        <f>CONFIG!D109</f>
        <v>Total Décaissements d'exploitation</v>
      </c>
      <c r="B6" s="89"/>
      <c r="C6" s="90"/>
      <c r="D6" s="63">
        <f t="shared" ref="D6:H6" si="12">sum(D7,D8,D9,D11,D12,D13,D14,D21)</f>
        <v>0</v>
      </c>
      <c r="E6" s="63">
        <f t="shared" si="12"/>
        <v>0</v>
      </c>
      <c r="F6" s="63">
        <f t="shared" si="12"/>
        <v>0</v>
      </c>
      <c r="G6" s="63">
        <f t="shared" si="12"/>
        <v>0</v>
      </c>
      <c r="H6" s="63">
        <f t="shared" si="12"/>
        <v>0</v>
      </c>
      <c r="I6" s="91"/>
      <c r="J6" s="63">
        <f t="shared" ref="J6:BQ6" si="13">sum(J7,J8,J9,J11,J12,J13,J14,J21)</f>
        <v>0</v>
      </c>
      <c r="K6" s="63">
        <f t="shared" si="13"/>
        <v>0</v>
      </c>
      <c r="L6" s="63">
        <f t="shared" si="13"/>
        <v>0</v>
      </c>
      <c r="M6" s="63">
        <f t="shared" si="13"/>
        <v>0</v>
      </c>
      <c r="N6" s="63">
        <f t="shared" si="13"/>
        <v>0</v>
      </c>
      <c r="O6" s="63">
        <f t="shared" si="13"/>
        <v>0</v>
      </c>
      <c r="P6" s="63">
        <f t="shared" si="13"/>
        <v>0</v>
      </c>
      <c r="Q6" s="63">
        <f t="shared" si="13"/>
        <v>0</v>
      </c>
      <c r="R6" s="63">
        <f t="shared" si="13"/>
        <v>0</v>
      </c>
      <c r="S6" s="63">
        <f t="shared" si="13"/>
        <v>0</v>
      </c>
      <c r="T6" s="63">
        <f t="shared" si="13"/>
        <v>0</v>
      </c>
      <c r="U6" s="63">
        <f t="shared" si="13"/>
        <v>0</v>
      </c>
      <c r="V6" s="63">
        <f t="shared" si="13"/>
        <v>0</v>
      </c>
      <c r="W6" s="63">
        <f t="shared" si="13"/>
        <v>0</v>
      </c>
      <c r="X6" s="63">
        <f t="shared" si="13"/>
        <v>0</v>
      </c>
      <c r="Y6" s="63">
        <f t="shared" si="13"/>
        <v>0</v>
      </c>
      <c r="Z6" s="63">
        <f t="shared" si="13"/>
        <v>0</v>
      </c>
      <c r="AA6" s="63">
        <f t="shared" si="13"/>
        <v>0</v>
      </c>
      <c r="AB6" s="63">
        <f t="shared" si="13"/>
        <v>0</v>
      </c>
      <c r="AC6" s="63">
        <f t="shared" si="13"/>
        <v>0</v>
      </c>
      <c r="AD6" s="63">
        <f t="shared" si="13"/>
        <v>0</v>
      </c>
      <c r="AE6" s="63">
        <f t="shared" si="13"/>
        <v>0</v>
      </c>
      <c r="AF6" s="63">
        <f t="shared" si="13"/>
        <v>0</v>
      </c>
      <c r="AG6" s="63">
        <f t="shared" si="13"/>
        <v>0</v>
      </c>
      <c r="AH6" s="63">
        <f t="shared" si="13"/>
        <v>0</v>
      </c>
      <c r="AI6" s="63">
        <f t="shared" si="13"/>
        <v>0</v>
      </c>
      <c r="AJ6" s="63">
        <f t="shared" si="13"/>
        <v>0</v>
      </c>
      <c r="AK6" s="63">
        <f t="shared" si="13"/>
        <v>0</v>
      </c>
      <c r="AL6" s="63">
        <f t="shared" si="13"/>
        <v>0</v>
      </c>
      <c r="AM6" s="63">
        <f t="shared" si="13"/>
        <v>0</v>
      </c>
      <c r="AN6" s="63">
        <f t="shared" si="13"/>
        <v>0</v>
      </c>
      <c r="AO6" s="63">
        <f t="shared" si="13"/>
        <v>0</v>
      </c>
      <c r="AP6" s="63">
        <f t="shared" si="13"/>
        <v>0</v>
      </c>
      <c r="AQ6" s="63">
        <f t="shared" si="13"/>
        <v>0</v>
      </c>
      <c r="AR6" s="63">
        <f t="shared" si="13"/>
        <v>0</v>
      </c>
      <c r="AS6" s="63">
        <f t="shared" si="13"/>
        <v>0</v>
      </c>
      <c r="AT6" s="63">
        <f t="shared" si="13"/>
        <v>0</v>
      </c>
      <c r="AU6" s="63">
        <f t="shared" si="13"/>
        <v>0</v>
      </c>
      <c r="AV6" s="63">
        <f t="shared" si="13"/>
        <v>0</v>
      </c>
      <c r="AW6" s="63">
        <f t="shared" si="13"/>
        <v>0</v>
      </c>
      <c r="AX6" s="63">
        <f t="shared" si="13"/>
        <v>0</v>
      </c>
      <c r="AY6" s="63">
        <f t="shared" si="13"/>
        <v>0</v>
      </c>
      <c r="AZ6" s="63">
        <f t="shared" si="13"/>
        <v>0</v>
      </c>
      <c r="BA6" s="63">
        <f t="shared" si="13"/>
        <v>0</v>
      </c>
      <c r="BB6" s="63">
        <f t="shared" si="13"/>
        <v>0</v>
      </c>
      <c r="BC6" s="63">
        <f t="shared" si="13"/>
        <v>0</v>
      </c>
      <c r="BD6" s="63">
        <f t="shared" si="13"/>
        <v>0</v>
      </c>
      <c r="BE6" s="63">
        <f t="shared" si="13"/>
        <v>0</v>
      </c>
      <c r="BF6" s="63">
        <f t="shared" si="13"/>
        <v>0</v>
      </c>
      <c r="BG6" s="63">
        <f t="shared" si="13"/>
        <v>0</v>
      </c>
      <c r="BH6" s="63">
        <f t="shared" si="13"/>
        <v>0</v>
      </c>
      <c r="BI6" s="63">
        <f t="shared" si="13"/>
        <v>0</v>
      </c>
      <c r="BJ6" s="63">
        <f t="shared" si="13"/>
        <v>0</v>
      </c>
      <c r="BK6" s="63">
        <f t="shared" si="13"/>
        <v>0</v>
      </c>
      <c r="BL6" s="63">
        <f t="shared" si="13"/>
        <v>0</v>
      </c>
      <c r="BM6" s="63">
        <f t="shared" si="13"/>
        <v>0</v>
      </c>
      <c r="BN6" s="63">
        <f t="shared" si="13"/>
        <v>0</v>
      </c>
      <c r="BO6" s="63">
        <f t="shared" si="13"/>
        <v>0</v>
      </c>
      <c r="BP6" s="63">
        <f t="shared" si="13"/>
        <v>0</v>
      </c>
      <c r="BQ6" s="63">
        <f t="shared" si="13"/>
        <v>0</v>
      </c>
    </row>
    <row r="7" hidden="1" outlineLevel="1">
      <c r="A7" s="96" t="str">
        <f>CR!A27</f>
        <v>Achats de marchandises et de matières premières</v>
      </c>
      <c r="B7" s="39">
        <v>0.0</v>
      </c>
      <c r="C7" s="30"/>
      <c r="D7" s="71">
        <f t="shared" ref="D7:D9" si="14">SUM(J7:U7)</f>
        <v>0</v>
      </c>
      <c r="E7" s="97">
        <f t="shared" ref="E7:E9" si="15">SUM(V7:AG7)</f>
        <v>0</v>
      </c>
      <c r="F7" s="97">
        <f t="shared" ref="F7:F9" si="16">SUM(AH7:AS7)</f>
        <v>0</v>
      </c>
      <c r="G7" s="97">
        <f t="shared" ref="G7:G9" si="17">SUM(AT7:BE7)</f>
        <v>0</v>
      </c>
      <c r="H7" s="97">
        <f t="shared" ref="H7:H9" si="18">SUM(BF7:BQ7)</f>
        <v>0</v>
      </c>
      <c r="I7" s="72"/>
      <c r="J7" s="72">
        <f>OFFSET(CR!Q27,0,-$B7)</f>
        <v>0</v>
      </c>
      <c r="K7" s="72">
        <f>OFFSET(CR!R27,0,-$B7)</f>
        <v>0</v>
      </c>
      <c r="L7" s="72">
        <f>OFFSET(CR!S27,0,-$B7)</f>
        <v>0</v>
      </c>
      <c r="M7" s="72">
        <f>OFFSET(CR!T27,0,-$B7)</f>
        <v>0</v>
      </c>
      <c r="N7" s="72">
        <f>OFFSET(CR!U27,0,-$B7)</f>
        <v>0</v>
      </c>
      <c r="O7" s="72">
        <f>OFFSET(CR!V27,0,-$B7)</f>
        <v>0</v>
      </c>
      <c r="P7" s="72">
        <f>OFFSET(CR!W27,0,-$B7)</f>
        <v>0</v>
      </c>
      <c r="Q7" s="72">
        <f>OFFSET(CR!X27,0,-$B7)</f>
        <v>0</v>
      </c>
      <c r="R7" s="72">
        <f>OFFSET(CR!Y27,0,-$B7)</f>
        <v>0</v>
      </c>
      <c r="S7" s="72">
        <f>OFFSET(CR!Z27,0,-$B7)</f>
        <v>0</v>
      </c>
      <c r="T7" s="72">
        <f>OFFSET(CR!AA27,0,-$B7)</f>
        <v>0</v>
      </c>
      <c r="U7" s="72">
        <f>OFFSET(CR!AB27,0,-$B7)</f>
        <v>0</v>
      </c>
      <c r="V7" s="72">
        <f>OFFSET(CR!AC27,0,-$B7)</f>
        <v>0</v>
      </c>
      <c r="W7" s="72">
        <f>OFFSET(CR!AD27,0,-$B7)</f>
        <v>0</v>
      </c>
      <c r="X7" s="72">
        <f>OFFSET(CR!AE27,0,-$B7)</f>
        <v>0</v>
      </c>
      <c r="Y7" s="72">
        <f>OFFSET(CR!AF27,0,-$B7)</f>
        <v>0</v>
      </c>
      <c r="Z7" s="72">
        <f>OFFSET(CR!AG27,0,-$B7)</f>
        <v>0</v>
      </c>
      <c r="AA7" s="72">
        <f>OFFSET(CR!AH27,0,-$B7)</f>
        <v>0</v>
      </c>
      <c r="AB7" s="72">
        <f>OFFSET(CR!AI27,0,-$B7)</f>
        <v>0</v>
      </c>
      <c r="AC7" s="72">
        <f>OFFSET(CR!AJ27,0,-$B7)</f>
        <v>0</v>
      </c>
      <c r="AD7" s="72">
        <f>OFFSET(CR!AK27,0,-$B7)</f>
        <v>0</v>
      </c>
      <c r="AE7" s="72">
        <f>OFFSET(CR!AL27,0,-$B7)</f>
        <v>0</v>
      </c>
      <c r="AF7" s="72">
        <f>OFFSET(CR!AM27,0,-$B7)</f>
        <v>0</v>
      </c>
      <c r="AG7" s="72">
        <f>OFFSET(CR!AN27,0,-$B7)</f>
        <v>0</v>
      </c>
      <c r="AH7" s="72">
        <f>OFFSET(CR!AO27,0,-$B7)</f>
        <v>0</v>
      </c>
      <c r="AI7" s="72">
        <f>OFFSET(CR!AP27,0,-$B7)</f>
        <v>0</v>
      </c>
      <c r="AJ7" s="72">
        <f>OFFSET(CR!AQ27,0,-$B7)</f>
        <v>0</v>
      </c>
      <c r="AK7" s="72">
        <f>OFFSET(CR!AR27,0,-$B7)</f>
        <v>0</v>
      </c>
      <c r="AL7" s="72">
        <f>OFFSET(CR!AS27,0,-$B7)</f>
        <v>0</v>
      </c>
      <c r="AM7" s="72">
        <f>OFFSET(CR!AT27,0,-$B7)</f>
        <v>0</v>
      </c>
      <c r="AN7" s="72">
        <f>OFFSET(CR!AU27,0,-$B7)</f>
        <v>0</v>
      </c>
      <c r="AO7" s="72">
        <f>OFFSET(CR!AV27,0,-$B7)</f>
        <v>0</v>
      </c>
      <c r="AP7" s="72">
        <f>OFFSET(CR!AW27,0,-$B7)</f>
        <v>0</v>
      </c>
      <c r="AQ7" s="72">
        <f>OFFSET(CR!AX27,0,-$B7)</f>
        <v>0</v>
      </c>
      <c r="AR7" s="72">
        <f>OFFSET(CR!AY27,0,-$B7)</f>
        <v>0</v>
      </c>
      <c r="AS7" s="72">
        <f>OFFSET(CR!AZ27,0,-$B7)</f>
        <v>0</v>
      </c>
      <c r="AT7" s="72">
        <f>OFFSET(CR!BA27,0,-$B7)</f>
        <v>0</v>
      </c>
      <c r="AU7" s="72">
        <f>OFFSET(CR!BB27,0,-$B7)</f>
        <v>0</v>
      </c>
      <c r="AV7" s="72">
        <f>OFFSET(CR!BC27,0,-$B7)</f>
        <v>0</v>
      </c>
      <c r="AW7" s="72">
        <f>OFFSET(CR!BD27,0,-$B7)</f>
        <v>0</v>
      </c>
      <c r="AX7" s="72">
        <f>OFFSET(CR!BE27,0,-$B7)</f>
        <v>0</v>
      </c>
      <c r="AY7" s="72">
        <f>OFFSET(CR!BF27,0,-$B7)</f>
        <v>0</v>
      </c>
      <c r="AZ7" s="72">
        <f>OFFSET(CR!BG27,0,-$B7)</f>
        <v>0</v>
      </c>
      <c r="BA7" s="72">
        <f>OFFSET(CR!BH27,0,-$B7)</f>
        <v>0</v>
      </c>
      <c r="BB7" s="72">
        <f>OFFSET(CR!BI27,0,-$B7)</f>
        <v>0</v>
      </c>
      <c r="BC7" s="72">
        <f>OFFSET(CR!BJ27,0,-$B7)</f>
        <v>0</v>
      </c>
      <c r="BD7" s="72">
        <f>OFFSET(CR!BK27,0,-$B7)</f>
        <v>0</v>
      </c>
      <c r="BE7" s="72">
        <f>OFFSET(CR!BL27,0,-$B7)</f>
        <v>0</v>
      </c>
      <c r="BF7" s="72">
        <f>OFFSET(CR!BM27,0,-$B7)</f>
        <v>0</v>
      </c>
      <c r="BG7" s="72">
        <f>OFFSET(CR!BN27,0,-$B7)</f>
        <v>0</v>
      </c>
      <c r="BH7" s="72">
        <f>OFFSET(CR!BO27,0,-$B7)</f>
        <v>0</v>
      </c>
      <c r="BI7" s="72">
        <f>OFFSET(CR!BP27,0,-$B7)</f>
        <v>0</v>
      </c>
      <c r="BJ7" s="72">
        <f>OFFSET(CR!BQ27,0,-$B7)</f>
        <v>0</v>
      </c>
      <c r="BK7" s="72">
        <f>OFFSET(CR!BR27,0,-$B7)</f>
        <v>0</v>
      </c>
      <c r="BL7" s="72">
        <f>OFFSET(CR!BS27,0,-$B7)</f>
        <v>0</v>
      </c>
      <c r="BM7" s="72">
        <f>OFFSET(CR!BT27,0,-$B7)</f>
        <v>0</v>
      </c>
      <c r="BN7" s="72">
        <f>OFFSET(CR!BU27,0,-$B7)</f>
        <v>0</v>
      </c>
      <c r="BO7" s="72">
        <f>OFFSET(CR!BV27,0,-$B7)</f>
        <v>0</v>
      </c>
      <c r="BP7" s="72">
        <f>OFFSET(CR!BW27,0,-$B7)</f>
        <v>0</v>
      </c>
      <c r="BQ7" s="72">
        <f>OFFSET(CR!BX27,0,-$B7)</f>
        <v>0</v>
      </c>
    </row>
    <row r="8" hidden="1" outlineLevel="1">
      <c r="A8" s="96" t="str">
        <f>CR!A45</f>
        <v>Autres Achats et Charges Externes</v>
      </c>
      <c r="B8" s="39">
        <v>0.0</v>
      </c>
      <c r="C8" s="30"/>
      <c r="D8" s="71">
        <f t="shared" si="14"/>
        <v>0</v>
      </c>
      <c r="E8" s="97">
        <f t="shared" si="15"/>
        <v>0</v>
      </c>
      <c r="F8" s="97">
        <f t="shared" si="16"/>
        <v>0</v>
      </c>
      <c r="G8" s="97">
        <f t="shared" si="17"/>
        <v>0</v>
      </c>
      <c r="H8" s="97">
        <f t="shared" si="18"/>
        <v>0</v>
      </c>
      <c r="I8" s="72"/>
      <c r="J8" s="72">
        <f>OFFSET(CR!Q45,0,-$B8)</f>
        <v>0</v>
      </c>
      <c r="K8" s="72">
        <f>OFFSET(CR!R45,0,-$B8)</f>
        <v>0</v>
      </c>
      <c r="L8" s="72">
        <f>OFFSET(CR!S45,0,-$B8)</f>
        <v>0</v>
      </c>
      <c r="M8" s="72">
        <f>OFFSET(CR!T45,0,-$B8)</f>
        <v>0</v>
      </c>
      <c r="N8" s="72">
        <f>OFFSET(CR!U45,0,-$B8)</f>
        <v>0</v>
      </c>
      <c r="O8" s="72">
        <f>OFFSET(CR!V45,0,-$B8)</f>
        <v>0</v>
      </c>
      <c r="P8" s="72">
        <f>OFFSET(CR!W45,0,-$B8)</f>
        <v>0</v>
      </c>
      <c r="Q8" s="72">
        <f>OFFSET(CR!X45,0,-$B8)</f>
        <v>0</v>
      </c>
      <c r="R8" s="72">
        <f>OFFSET(CR!Y45,0,-$B8)</f>
        <v>0</v>
      </c>
      <c r="S8" s="72">
        <f>OFFSET(CR!Z45,0,-$B8)</f>
        <v>0</v>
      </c>
      <c r="T8" s="72">
        <f>OFFSET(CR!AA45,0,-$B8)</f>
        <v>0</v>
      </c>
      <c r="U8" s="72">
        <f>OFFSET(CR!AB45,0,-$B8)</f>
        <v>0</v>
      </c>
      <c r="V8" s="72">
        <f>OFFSET(CR!AC45,0,-$B8)</f>
        <v>0</v>
      </c>
      <c r="W8" s="72">
        <f>OFFSET(CR!AD45,0,-$B8)</f>
        <v>0</v>
      </c>
      <c r="X8" s="72">
        <f>OFFSET(CR!AE45,0,-$B8)</f>
        <v>0</v>
      </c>
      <c r="Y8" s="72">
        <f>OFFSET(CR!AF45,0,-$B8)</f>
        <v>0</v>
      </c>
      <c r="Z8" s="72">
        <f>OFFSET(CR!AG45,0,-$B8)</f>
        <v>0</v>
      </c>
      <c r="AA8" s="72">
        <f>OFFSET(CR!AH45,0,-$B8)</f>
        <v>0</v>
      </c>
      <c r="AB8" s="72">
        <f>OFFSET(CR!AI45,0,-$B8)</f>
        <v>0</v>
      </c>
      <c r="AC8" s="72">
        <f>OFFSET(CR!AJ45,0,-$B8)</f>
        <v>0</v>
      </c>
      <c r="AD8" s="72">
        <f>OFFSET(CR!AK45,0,-$B8)</f>
        <v>0</v>
      </c>
      <c r="AE8" s="72">
        <f>OFFSET(CR!AL45,0,-$B8)</f>
        <v>0</v>
      </c>
      <c r="AF8" s="72">
        <f>OFFSET(CR!AM45,0,-$B8)</f>
        <v>0</v>
      </c>
      <c r="AG8" s="72">
        <f>OFFSET(CR!AN45,0,-$B8)</f>
        <v>0</v>
      </c>
      <c r="AH8" s="72">
        <f>OFFSET(CR!AO45,0,-$B8)</f>
        <v>0</v>
      </c>
      <c r="AI8" s="72">
        <f>OFFSET(CR!AP45,0,-$B8)</f>
        <v>0</v>
      </c>
      <c r="AJ8" s="72">
        <f>OFFSET(CR!AQ45,0,-$B8)</f>
        <v>0</v>
      </c>
      <c r="AK8" s="72">
        <f>OFFSET(CR!AR45,0,-$B8)</f>
        <v>0</v>
      </c>
      <c r="AL8" s="72">
        <f>OFFSET(CR!AS45,0,-$B8)</f>
        <v>0</v>
      </c>
      <c r="AM8" s="72">
        <f>OFFSET(CR!AT45,0,-$B8)</f>
        <v>0</v>
      </c>
      <c r="AN8" s="72">
        <f>OFFSET(CR!AU45,0,-$B8)</f>
        <v>0</v>
      </c>
      <c r="AO8" s="72">
        <f>OFFSET(CR!AV45,0,-$B8)</f>
        <v>0</v>
      </c>
      <c r="AP8" s="72">
        <f>OFFSET(CR!AW45,0,-$B8)</f>
        <v>0</v>
      </c>
      <c r="AQ8" s="72">
        <f>OFFSET(CR!AX45,0,-$B8)</f>
        <v>0</v>
      </c>
      <c r="AR8" s="72">
        <f>OFFSET(CR!AY45,0,-$B8)</f>
        <v>0</v>
      </c>
      <c r="AS8" s="72">
        <f>OFFSET(CR!AZ45,0,-$B8)</f>
        <v>0</v>
      </c>
      <c r="AT8" s="72">
        <f>OFFSET(CR!BA45,0,-$B8)</f>
        <v>0</v>
      </c>
      <c r="AU8" s="72">
        <f>OFFSET(CR!BB45,0,-$B8)</f>
        <v>0</v>
      </c>
      <c r="AV8" s="72">
        <f>OFFSET(CR!BC45,0,-$B8)</f>
        <v>0</v>
      </c>
      <c r="AW8" s="72">
        <f>OFFSET(CR!BD45,0,-$B8)</f>
        <v>0</v>
      </c>
      <c r="AX8" s="72">
        <f>OFFSET(CR!BE45,0,-$B8)</f>
        <v>0</v>
      </c>
      <c r="AY8" s="72">
        <f>OFFSET(CR!BF45,0,-$B8)</f>
        <v>0</v>
      </c>
      <c r="AZ8" s="72">
        <f>OFFSET(CR!BG45,0,-$B8)</f>
        <v>0</v>
      </c>
      <c r="BA8" s="72">
        <f>OFFSET(CR!BH45,0,-$B8)</f>
        <v>0</v>
      </c>
      <c r="BB8" s="72">
        <f>OFFSET(CR!BI45,0,-$B8)</f>
        <v>0</v>
      </c>
      <c r="BC8" s="72">
        <f>OFFSET(CR!BJ45,0,-$B8)</f>
        <v>0</v>
      </c>
      <c r="BD8" s="72">
        <f>OFFSET(CR!BK45,0,-$B8)</f>
        <v>0</v>
      </c>
      <c r="BE8" s="72">
        <f>OFFSET(CR!BL45,0,-$B8)</f>
        <v>0</v>
      </c>
      <c r="BF8" s="72">
        <f>OFFSET(CR!BM45,0,-$B8)</f>
        <v>0</v>
      </c>
      <c r="BG8" s="72">
        <f>OFFSET(CR!BN45,0,-$B8)</f>
        <v>0</v>
      </c>
      <c r="BH8" s="72">
        <f>OFFSET(CR!BO45,0,-$B8)</f>
        <v>0</v>
      </c>
      <c r="BI8" s="72">
        <f>OFFSET(CR!BP45,0,-$B8)</f>
        <v>0</v>
      </c>
      <c r="BJ8" s="72">
        <f>OFFSET(CR!BQ45,0,-$B8)</f>
        <v>0</v>
      </c>
      <c r="BK8" s="72">
        <f>OFFSET(CR!BR45,0,-$B8)</f>
        <v>0</v>
      </c>
      <c r="BL8" s="72">
        <f>OFFSET(CR!BS45,0,-$B8)</f>
        <v>0</v>
      </c>
      <c r="BM8" s="72">
        <f>OFFSET(CR!BT45,0,-$B8)</f>
        <v>0</v>
      </c>
      <c r="BN8" s="72">
        <f>OFFSET(CR!BU45,0,-$B8)</f>
        <v>0</v>
      </c>
      <c r="BO8" s="72">
        <f>OFFSET(CR!BV45,0,-$B8)</f>
        <v>0</v>
      </c>
      <c r="BP8" s="72">
        <f>OFFSET(CR!BW45,0,-$B8)</f>
        <v>0</v>
      </c>
      <c r="BQ8" s="72">
        <f>OFFSET(CR!BX45,0,-$B8)</f>
        <v>0</v>
      </c>
    </row>
    <row r="9" hidden="1" outlineLevel="1">
      <c r="A9" s="8" t="str">
        <f>CONFIG!D107</f>
        <v>Salaires nets</v>
      </c>
      <c r="B9" s="39">
        <v>1.22</v>
      </c>
      <c r="C9" s="30"/>
      <c r="D9" s="71">
        <f t="shared" si="14"/>
        <v>0</v>
      </c>
      <c r="E9" s="97">
        <f t="shared" si="15"/>
        <v>0</v>
      </c>
      <c r="F9" s="97">
        <f t="shared" si="16"/>
        <v>0</v>
      </c>
      <c r="G9" s="97">
        <f t="shared" si="17"/>
        <v>0</v>
      </c>
      <c r="H9" s="97">
        <f t="shared" si="18"/>
        <v>0</v>
      </c>
      <c r="I9" s="72"/>
      <c r="J9" s="72">
        <f>IFERROR(CR!Q61/J10/$B9,0)</f>
        <v>0</v>
      </c>
      <c r="K9" s="72">
        <f>IFERROR(CR!R61/K10/$B9,0)</f>
        <v>0</v>
      </c>
      <c r="L9" s="72">
        <f>IFERROR(CR!S61/L10/$B9,0)</f>
        <v>0</v>
      </c>
      <c r="M9" s="72">
        <f>IFERROR(CR!T61/M10/$B9,0)</f>
        <v>0</v>
      </c>
      <c r="N9" s="72">
        <f>IFERROR(CR!U61/N10/$B9,0)</f>
        <v>0</v>
      </c>
      <c r="O9" s="72">
        <f>IFERROR(CR!V61/O10/$B9,0)</f>
        <v>0</v>
      </c>
      <c r="P9" s="72">
        <f>IFERROR(CR!W61/P10/$B9,0)</f>
        <v>0</v>
      </c>
      <c r="Q9" s="72">
        <f>IFERROR(CR!X61/Q10/$B9,0)</f>
        <v>0</v>
      </c>
      <c r="R9" s="72">
        <f>IFERROR(CR!Y61/R10/$B9,0)</f>
        <v>0</v>
      </c>
      <c r="S9" s="72">
        <f>IFERROR(CR!Z61/S10/$B9,0)</f>
        <v>0</v>
      </c>
      <c r="T9" s="72">
        <f>IFERROR(CR!AA61/T10/$B9,0)</f>
        <v>0</v>
      </c>
      <c r="U9" s="72">
        <f>IFERROR(CR!AB61/U10/$B9,0)</f>
        <v>0</v>
      </c>
      <c r="V9" s="72">
        <f>IFERROR(CR!AC61/V10/$B9,0)</f>
        <v>0</v>
      </c>
      <c r="W9" s="72">
        <f>IFERROR(CR!AD61/W10/$B9,0)</f>
        <v>0</v>
      </c>
      <c r="X9" s="72">
        <f>IFERROR(CR!AE61/X10/$B9,0)</f>
        <v>0</v>
      </c>
      <c r="Y9" s="72">
        <f>IFERROR(CR!AF61/Y10/$B9,0)</f>
        <v>0</v>
      </c>
      <c r="Z9" s="72">
        <f>IFERROR(CR!AG61/Z10/$B9,0)</f>
        <v>0</v>
      </c>
      <c r="AA9" s="72">
        <f>IFERROR(CR!AH61/AA10/$B9,0)</f>
        <v>0</v>
      </c>
      <c r="AB9" s="72">
        <f>IFERROR(CR!AI61/AB10/$B9,0)</f>
        <v>0</v>
      </c>
      <c r="AC9" s="72">
        <f>IFERROR(CR!AJ61/AC10/$B9,0)</f>
        <v>0</v>
      </c>
      <c r="AD9" s="72">
        <f>IFERROR(CR!AK61/AD10/$B9,0)</f>
        <v>0</v>
      </c>
      <c r="AE9" s="72">
        <f>IFERROR(CR!AL61/AE10/$B9,0)</f>
        <v>0</v>
      </c>
      <c r="AF9" s="72">
        <f>IFERROR(CR!AM61/AF10/$B9,0)</f>
        <v>0</v>
      </c>
      <c r="AG9" s="72">
        <f>IFERROR(CR!AN61/AG10/$B9,0)</f>
        <v>0</v>
      </c>
      <c r="AH9" s="72">
        <f>IFERROR(CR!AO61/AH10/$B9,0)</f>
        <v>0</v>
      </c>
      <c r="AI9" s="72">
        <f>IFERROR(CR!AP61/AI10/$B9,0)</f>
        <v>0</v>
      </c>
      <c r="AJ9" s="72">
        <f>IFERROR(CR!AQ61/AJ10/$B9,0)</f>
        <v>0</v>
      </c>
      <c r="AK9" s="72">
        <f>IFERROR(CR!AR61/AK10/$B9,0)</f>
        <v>0</v>
      </c>
      <c r="AL9" s="72">
        <f>IFERROR(CR!AS61/AL10/$B9,0)</f>
        <v>0</v>
      </c>
      <c r="AM9" s="72">
        <f>IFERROR(CR!AT61/AM10/$B9,0)</f>
        <v>0</v>
      </c>
      <c r="AN9" s="72">
        <f>IFERROR(CR!AU61/AN10/$B9,0)</f>
        <v>0</v>
      </c>
      <c r="AO9" s="72">
        <f>IFERROR(CR!AV61/AO10/$B9,0)</f>
        <v>0</v>
      </c>
      <c r="AP9" s="72">
        <f>IFERROR(CR!AW61/AP10/$B9,0)</f>
        <v>0</v>
      </c>
      <c r="AQ9" s="72">
        <f>IFERROR(CR!AX61/AQ10/$B9,0)</f>
        <v>0</v>
      </c>
      <c r="AR9" s="72">
        <f>IFERROR(CR!AY61/AR10/$B9,0)</f>
        <v>0</v>
      </c>
      <c r="AS9" s="72">
        <f>IFERROR(CR!AZ61/AS10/$B9,0)</f>
        <v>0</v>
      </c>
      <c r="AT9" s="72">
        <f>IFERROR(CR!BA61/AT10/$B9,0)</f>
        <v>0</v>
      </c>
      <c r="AU9" s="72">
        <f>IFERROR(CR!BB61/AU10/$B9,0)</f>
        <v>0</v>
      </c>
      <c r="AV9" s="72">
        <f>IFERROR(CR!BC61/AV10/$B9,0)</f>
        <v>0</v>
      </c>
      <c r="AW9" s="72">
        <f>IFERROR(CR!BD61/AW10/$B9,0)</f>
        <v>0</v>
      </c>
      <c r="AX9" s="72">
        <f>IFERROR(CR!BE61/AX10/$B9,0)</f>
        <v>0</v>
      </c>
      <c r="AY9" s="72">
        <f>IFERROR(CR!BF61/AY10/$B9,0)</f>
        <v>0</v>
      </c>
      <c r="AZ9" s="72">
        <f>IFERROR(CR!BG61/AZ10/$B9,0)</f>
        <v>0</v>
      </c>
      <c r="BA9" s="72">
        <f>IFERROR(CR!BH61/BA10/$B9,0)</f>
        <v>0</v>
      </c>
      <c r="BB9" s="72">
        <f>IFERROR(CR!BI61/BB10/$B9,0)</f>
        <v>0</v>
      </c>
      <c r="BC9" s="72">
        <f>IFERROR(CR!BJ61/BC10/$B9,0)</f>
        <v>0</v>
      </c>
      <c r="BD9" s="72">
        <f>IFERROR(CR!BK61/BD10/$B9,0)</f>
        <v>0</v>
      </c>
      <c r="BE9" s="72">
        <f>IFERROR(CR!BL61/BE10/$B9,0)</f>
        <v>0</v>
      </c>
      <c r="BF9" s="72">
        <f>IFERROR(CR!BM61/BF10/$B9,0)</f>
        <v>0</v>
      </c>
      <c r="BG9" s="72">
        <f>IFERROR(CR!BN61/BG10/$B9,0)</f>
        <v>0</v>
      </c>
      <c r="BH9" s="72">
        <f>IFERROR(CR!BO61/BH10/$B9,0)</f>
        <v>0</v>
      </c>
      <c r="BI9" s="72">
        <f>IFERROR(CR!BP61/BI10/$B9,0)</f>
        <v>0</v>
      </c>
      <c r="BJ9" s="72">
        <f>IFERROR(CR!BQ61/BJ10/$B9,0)</f>
        <v>0</v>
      </c>
      <c r="BK9" s="72">
        <f>IFERROR(CR!BR61/BK10/$B9,0)</f>
        <v>0</v>
      </c>
      <c r="BL9" s="72">
        <f>IFERROR(CR!BS61/BL10/$B9,0)</f>
        <v>0</v>
      </c>
      <c r="BM9" s="72">
        <f>IFERROR(CR!BT61/BM10/$B9,0)</f>
        <v>0</v>
      </c>
      <c r="BN9" s="72">
        <f>IFERROR(CR!BU61/BN10/$B9,0)</f>
        <v>0</v>
      </c>
      <c r="BO9" s="72">
        <f>IFERROR(CR!BV61/BO10/$B9,0)</f>
        <v>0</v>
      </c>
      <c r="BP9" s="72">
        <f>IFERROR(CR!BW61/BP10/$B9,0)</f>
        <v>0</v>
      </c>
      <c r="BQ9" s="72">
        <f>IFERROR(CR!BX61/BQ10/$B9,0)</f>
        <v>0</v>
      </c>
    </row>
    <row r="10" hidden="1" outlineLevel="1">
      <c r="A10" s="48" t="s">
        <v>241</v>
      </c>
      <c r="B10" s="30"/>
      <c r="C10" s="49"/>
      <c r="D10" s="110">
        <f>IFERROR(SUMPRODUCT(J10:U10,J9:U9)/D9,1.45)</f>
        <v>1.45</v>
      </c>
      <c r="E10" s="110">
        <f>IFERROR(SUMPRODUCT(V10:AG10,V9:AG9)/E9,1.45)</f>
        <v>1.45</v>
      </c>
      <c r="F10" s="110">
        <f>IFERROR(SUMPRODUCT(AH10:AS10,AH9:AS9)/F9,1.45)</f>
        <v>1.45</v>
      </c>
      <c r="G10" s="110">
        <f>IFERROR(SUMPRODUCT(AT10:BE10,AT9:BE9)/G9,1.45)</f>
        <v>1.45</v>
      </c>
      <c r="H10" s="110">
        <f>IFERROR(SUMPRODUCT(BF10:BQ10,BF9:BQ9)/H9,1.45)</f>
        <v>1.45</v>
      </c>
      <c r="I10" s="114"/>
      <c r="J10" s="115">
        <f t="array" ref="J10">IFERROR(SUMPRODUCT(vstack(CR!Q65,CR!Q69,CR!Q73,CR!Q77,CR!Q81,CR!Q85,CR!Q89,CR!Q93,CR!Q97,CR!Q101),vstack(CR!Q62,CR!Q66,CR!Q70,CR!Q74,CR!Q78,CR!Q82,CR!Q86,CR!Q90,CR!Q94,CR!Q98))/CR!Q61,1.45)</f>
        <v>1.45</v>
      </c>
      <c r="K10" s="115">
        <f t="array" ref="K10">IFERROR(SUMPRODUCT(vstack(CR!R65,CR!R69,CR!R73,CR!R77,CR!R81,CR!R85,CR!R89,CR!R93,CR!R97,CR!R101),vstack(CR!R62,CR!R66,CR!R70,CR!R74,CR!R78,CR!R82,CR!R86,CR!R90,CR!R94,CR!R98))/CR!R61,1.45)</f>
        <v>1.45</v>
      </c>
      <c r="L10" s="115">
        <f t="array" ref="L10">IFERROR(SUMPRODUCT(vstack(CR!S65,CR!S69,CR!S73,CR!S77,CR!S81,CR!S85,CR!S89,CR!S93,CR!S97,CR!S101),vstack(CR!S62,CR!S66,CR!S70,CR!S74,CR!S78,CR!S82,CR!S86,CR!S90,CR!S94,CR!S98))/CR!S61,1.45)</f>
        <v>1.45</v>
      </c>
      <c r="M10" s="115">
        <f t="array" ref="M10">IFERROR(SUMPRODUCT(vstack(CR!T65,CR!T69,CR!T73,CR!T77,CR!T81,CR!T85,CR!T89,CR!T93,CR!T97,CR!T101),vstack(CR!T62,CR!T66,CR!T70,CR!T74,CR!T78,CR!T82,CR!T86,CR!T90,CR!T94,CR!T98))/CR!T61,1.45)</f>
        <v>1.45</v>
      </c>
      <c r="N10" s="115">
        <f t="array" ref="N10">IFERROR(SUMPRODUCT(vstack(CR!U65,CR!U69,CR!U73,CR!U77,CR!U81,CR!U85,CR!U89,CR!U93,CR!U97,CR!U101),vstack(CR!U62,CR!U66,CR!U70,CR!U74,CR!U78,CR!U82,CR!U86,CR!U90,CR!U94,CR!U98))/CR!U61,1.45)</f>
        <v>1.45</v>
      </c>
      <c r="O10" s="115">
        <f t="array" ref="O10">IFERROR(SUMPRODUCT(vstack(CR!V65,CR!V69,CR!V73,CR!V77,CR!V81,CR!V85,CR!V89,CR!V93,CR!V97,CR!V101),vstack(CR!V62,CR!V66,CR!V70,CR!V74,CR!V78,CR!V82,CR!V86,CR!V90,CR!V94,CR!V98))/CR!V61,1.45)</f>
        <v>1.45</v>
      </c>
      <c r="P10" s="115">
        <f t="array" ref="P10">IFERROR(SUMPRODUCT(vstack(CR!W65,CR!W69,CR!W73,CR!W77,CR!W81,CR!W85,CR!W89,CR!W93,CR!W97,CR!W101),vstack(CR!W62,CR!W66,CR!W70,CR!W74,CR!W78,CR!W82,CR!W86,CR!W90,CR!W94,CR!W98))/CR!W61,1.45)</f>
        <v>1.45</v>
      </c>
      <c r="Q10" s="115">
        <f t="array" ref="Q10">IFERROR(SUMPRODUCT(vstack(CR!X65,CR!X69,CR!X73,CR!X77,CR!X81,CR!X85,CR!X89,CR!X93,CR!X97,CR!X101),vstack(CR!X62,CR!X66,CR!X70,CR!X74,CR!X78,CR!X82,CR!X86,CR!X90,CR!X94,CR!X98))/CR!X61,1.45)</f>
        <v>1.45</v>
      </c>
      <c r="R10" s="115">
        <f t="array" ref="R10">IFERROR(SUMPRODUCT(vstack(CR!Y65,CR!Y69,CR!Y73,CR!Y77,CR!Y81,CR!Y85,CR!Y89,CR!Y93,CR!Y97,CR!Y101),vstack(CR!Y62,CR!Y66,CR!Y70,CR!Y74,CR!Y78,CR!Y82,CR!Y86,CR!Y90,CR!Y94,CR!Y98))/CR!Y61,1.45)</f>
        <v>1.45</v>
      </c>
      <c r="S10" s="115">
        <f t="array" ref="S10">IFERROR(SUMPRODUCT(vstack(CR!Z65,CR!Z69,CR!Z73,CR!Z77,CR!Z81,CR!Z85,CR!Z89,CR!Z93,CR!Z97,CR!Z101),vstack(CR!Z62,CR!Z66,CR!Z70,CR!Z74,CR!Z78,CR!Z82,CR!Z86,CR!Z90,CR!Z94,CR!Z98))/CR!Z61,1.45)</f>
        <v>1.45</v>
      </c>
      <c r="T10" s="115">
        <f t="array" ref="T10">IFERROR(SUMPRODUCT(vstack(CR!AA65,CR!AA69,CR!AA73,CR!AA77,CR!AA81,CR!AA85,CR!AA89,CR!AA93,CR!AA97,CR!AA101),vstack(CR!AA62,CR!AA66,CR!AA70,CR!AA74,CR!AA78,CR!AA82,CR!AA86,CR!AA90,CR!AA94,CR!AA98))/CR!AA61,1.45)</f>
        <v>1.45</v>
      </c>
      <c r="U10" s="115">
        <f t="array" ref="U10">IFERROR(SUMPRODUCT(vstack(CR!AB65,CR!AB69,CR!AB73,CR!AB77,CR!AB81,CR!AB85,CR!AB89,CR!AB93,CR!AB97,CR!AB101),vstack(CR!AB62,CR!AB66,CR!AB70,CR!AB74,CR!AB78,CR!AB82,CR!AB86,CR!AB90,CR!AB94,CR!AB98))/CR!AB61,1.45)</f>
        <v>1.45</v>
      </c>
      <c r="V10" s="115">
        <f t="array" ref="V10">IFERROR(SUMPRODUCT(vstack(CR!AC65,CR!AC69,CR!AC73,CR!AC77,CR!AC81,CR!AC85,CR!AC89,CR!AC93,CR!AC97,CR!AC101),vstack(CR!AC62,CR!AC66,CR!AC70,CR!AC74,CR!AC78,CR!AC82,CR!AC86,CR!AC90,CR!AC94,CR!AC98))/CR!AC61,1.45)</f>
        <v>1.45</v>
      </c>
      <c r="W10" s="115">
        <f t="array" ref="W10">IFERROR(SUMPRODUCT(vstack(CR!AD65,CR!AD69,CR!AD73,CR!AD77,CR!AD81,CR!AD85,CR!AD89,CR!AD93,CR!AD97,CR!AD101),vstack(CR!AD62,CR!AD66,CR!AD70,CR!AD74,CR!AD78,CR!AD82,CR!AD86,CR!AD90,CR!AD94,CR!AD98))/CR!AD61,1.45)</f>
        <v>1.45</v>
      </c>
      <c r="X10" s="115">
        <f t="array" ref="X10">IFERROR(SUMPRODUCT(vstack(CR!AE65,CR!AE69,CR!AE73,CR!AE77,CR!AE81,CR!AE85,CR!AE89,CR!AE93,CR!AE97,CR!AE101),vstack(CR!AE62,CR!AE66,CR!AE70,CR!AE74,CR!AE78,CR!AE82,CR!AE86,CR!AE90,CR!AE94,CR!AE98))/CR!AE61,1.45)</f>
        <v>1.45</v>
      </c>
      <c r="Y10" s="115">
        <f t="array" ref="Y10">IFERROR(SUMPRODUCT(vstack(CR!AF65,CR!AF69,CR!AF73,CR!AF77,CR!AF81,CR!AF85,CR!AF89,CR!AF93,CR!AF97,CR!AF101),vstack(CR!AF62,CR!AF66,CR!AF70,CR!AF74,CR!AF78,CR!AF82,CR!AF86,CR!AF90,CR!AF94,CR!AF98))/CR!AF61,1.45)</f>
        <v>1.45</v>
      </c>
      <c r="Z10" s="115">
        <f t="array" ref="Z10">IFERROR(SUMPRODUCT(vstack(CR!AG65,CR!AG69,CR!AG73,CR!AG77,CR!AG81,CR!AG85,CR!AG89,CR!AG93,CR!AG97,CR!AG101),vstack(CR!AG62,CR!AG66,CR!AG70,CR!AG74,CR!AG78,CR!AG82,CR!AG86,CR!AG90,CR!AG94,CR!AG98))/CR!AG61,1.45)</f>
        <v>1.45</v>
      </c>
      <c r="AA10" s="115">
        <f t="array" ref="AA10">IFERROR(SUMPRODUCT(vstack(CR!AH65,CR!AH69,CR!AH73,CR!AH77,CR!AH81,CR!AH85,CR!AH89,CR!AH93,CR!AH97,CR!AH101),vstack(CR!AH62,CR!AH66,CR!AH70,CR!AH74,CR!AH78,CR!AH82,CR!AH86,CR!AH90,CR!AH94,CR!AH98))/CR!AH61,1.45)</f>
        <v>1.45</v>
      </c>
      <c r="AB10" s="115">
        <f t="array" ref="AB10">IFERROR(SUMPRODUCT(vstack(CR!AI65,CR!AI69,CR!AI73,CR!AI77,CR!AI81,CR!AI85,CR!AI89,CR!AI93,CR!AI97,CR!AI101),vstack(CR!AI62,CR!AI66,CR!AI70,CR!AI74,CR!AI78,CR!AI82,CR!AI86,CR!AI90,CR!AI94,CR!AI98))/CR!AI61,1.45)</f>
        <v>1.45</v>
      </c>
      <c r="AC10" s="115">
        <f t="array" ref="AC10">IFERROR(SUMPRODUCT(vstack(CR!AJ65,CR!AJ69,CR!AJ73,CR!AJ77,CR!AJ81,CR!AJ85,CR!AJ89,CR!AJ93,CR!AJ97,CR!AJ101),vstack(CR!AJ62,CR!AJ66,CR!AJ70,CR!AJ74,CR!AJ78,CR!AJ82,CR!AJ86,CR!AJ90,CR!AJ94,CR!AJ98))/CR!AJ61,1.45)</f>
        <v>1.45</v>
      </c>
      <c r="AD10" s="115">
        <f t="array" ref="AD10">IFERROR(SUMPRODUCT(vstack(CR!AK65,CR!AK69,CR!AK73,CR!AK77,CR!AK81,CR!AK85,CR!AK89,CR!AK93,CR!AK97,CR!AK101),vstack(CR!AK62,CR!AK66,CR!AK70,CR!AK74,CR!AK78,CR!AK82,CR!AK86,CR!AK90,CR!AK94,CR!AK98))/CR!AK61,1.45)</f>
        <v>1.45</v>
      </c>
      <c r="AE10" s="115">
        <f t="array" ref="AE10">IFERROR(SUMPRODUCT(vstack(CR!AL65,CR!AL69,CR!AL73,CR!AL77,CR!AL81,CR!AL85,CR!AL89,CR!AL93,CR!AL97,CR!AL101),vstack(CR!AL62,CR!AL66,CR!AL70,CR!AL74,CR!AL78,CR!AL82,CR!AL86,CR!AL90,CR!AL94,CR!AL98))/CR!AL61,1.45)</f>
        <v>1.45</v>
      </c>
      <c r="AF10" s="115">
        <f t="array" ref="AF10">IFERROR(SUMPRODUCT(vstack(CR!AM65,CR!AM69,CR!AM73,CR!AM77,CR!AM81,CR!AM85,CR!AM89,CR!AM93,CR!AM97,CR!AM101),vstack(CR!AM62,CR!AM66,CR!AM70,CR!AM74,CR!AM78,CR!AM82,CR!AM86,CR!AM90,CR!AM94,CR!AM98))/CR!AM61,1.45)</f>
        <v>1.45</v>
      </c>
      <c r="AG10" s="115">
        <f t="array" ref="AG10">IFERROR(SUMPRODUCT(vstack(CR!AN65,CR!AN69,CR!AN73,CR!AN77,CR!AN81,CR!AN85,CR!AN89,CR!AN93,CR!AN97,CR!AN101),vstack(CR!AN62,CR!AN66,CR!AN70,CR!AN74,CR!AN78,CR!AN82,CR!AN86,CR!AN90,CR!AN94,CR!AN98))/CR!AN61,1.45)</f>
        <v>1.45</v>
      </c>
      <c r="AH10" s="115">
        <f t="array" ref="AH10">IFERROR(SUMPRODUCT(vstack(CR!AO65,CR!AO69,CR!AO73,CR!AO77,CR!AO81,CR!AO85,CR!AO89,CR!AO93,CR!AO97,CR!AO101),vstack(CR!AO62,CR!AO66,CR!AO70,CR!AO74,CR!AO78,CR!AO82,CR!AO86,CR!AO90,CR!AO94,CR!AO98))/CR!AO61,1.45)</f>
        <v>1.45</v>
      </c>
      <c r="AI10" s="115">
        <f t="array" ref="AI10">IFERROR(SUMPRODUCT(vstack(CR!AP65,CR!AP69,CR!AP73,CR!AP77,CR!AP81,CR!AP85,CR!AP89,CR!AP93,CR!AP97,CR!AP101),vstack(CR!AP62,CR!AP66,CR!AP70,CR!AP74,CR!AP78,CR!AP82,CR!AP86,CR!AP90,CR!AP94,CR!AP98))/CR!AP61,1.45)</f>
        <v>1.45</v>
      </c>
      <c r="AJ10" s="115">
        <f t="array" ref="AJ10">IFERROR(SUMPRODUCT(vstack(CR!AQ65,CR!AQ69,CR!AQ73,CR!AQ77,CR!AQ81,CR!AQ85,CR!AQ89,CR!AQ93,CR!AQ97,CR!AQ101),vstack(CR!AQ62,CR!AQ66,CR!AQ70,CR!AQ74,CR!AQ78,CR!AQ82,CR!AQ86,CR!AQ90,CR!AQ94,CR!AQ98))/CR!AQ61,1.45)</f>
        <v>1.45</v>
      </c>
      <c r="AK10" s="115">
        <f t="array" ref="AK10">IFERROR(SUMPRODUCT(vstack(CR!AR65,CR!AR69,CR!AR73,CR!AR77,CR!AR81,CR!AR85,CR!AR89,CR!AR93,CR!AR97,CR!AR101),vstack(CR!AR62,CR!AR66,CR!AR70,CR!AR74,CR!AR78,CR!AR82,CR!AR86,CR!AR90,CR!AR94,CR!AR98))/CR!AR61,1.45)</f>
        <v>1.45</v>
      </c>
      <c r="AL10" s="115">
        <f t="array" ref="AL10">IFERROR(SUMPRODUCT(vstack(CR!AS65,CR!AS69,CR!AS73,CR!AS77,CR!AS81,CR!AS85,CR!AS89,CR!AS93,CR!AS97,CR!AS101),vstack(CR!AS62,CR!AS66,CR!AS70,CR!AS74,CR!AS78,CR!AS82,CR!AS86,CR!AS90,CR!AS94,CR!AS98))/CR!AS61,1.45)</f>
        <v>1.45</v>
      </c>
      <c r="AM10" s="115">
        <f t="array" ref="AM10">IFERROR(SUMPRODUCT(vstack(CR!AT65,CR!AT69,CR!AT73,CR!AT77,CR!AT81,CR!AT85,CR!AT89,CR!AT93,CR!AT97,CR!AT101),vstack(CR!AT62,CR!AT66,CR!AT70,CR!AT74,CR!AT78,CR!AT82,CR!AT86,CR!AT90,CR!AT94,CR!AT98))/CR!AT61,1.45)</f>
        <v>1.45</v>
      </c>
      <c r="AN10" s="115">
        <f t="array" ref="AN10">IFERROR(SUMPRODUCT(vstack(CR!AU65,CR!AU69,CR!AU73,CR!AU77,CR!AU81,CR!AU85,CR!AU89,CR!AU93,CR!AU97,CR!AU101),vstack(CR!AU62,CR!AU66,CR!AU70,CR!AU74,CR!AU78,CR!AU82,CR!AU86,CR!AU90,CR!AU94,CR!AU98))/CR!AU61,1.45)</f>
        <v>1.45</v>
      </c>
      <c r="AO10" s="115">
        <f t="array" ref="AO10">IFERROR(SUMPRODUCT(vstack(CR!AV65,CR!AV69,CR!AV73,CR!AV77,CR!AV81,CR!AV85,CR!AV89,CR!AV93,CR!AV97,CR!AV101),vstack(CR!AV62,CR!AV66,CR!AV70,CR!AV74,CR!AV78,CR!AV82,CR!AV86,CR!AV90,CR!AV94,CR!AV98))/CR!AV61,1.45)</f>
        <v>1.45</v>
      </c>
      <c r="AP10" s="115">
        <f t="array" ref="AP10">IFERROR(SUMPRODUCT(vstack(CR!AW65,CR!AW69,CR!AW73,CR!AW77,CR!AW81,CR!AW85,CR!AW89,CR!AW93,CR!AW97,CR!AW101),vstack(CR!AW62,CR!AW66,CR!AW70,CR!AW74,CR!AW78,CR!AW82,CR!AW86,CR!AW90,CR!AW94,CR!AW98))/CR!AW61,1.45)</f>
        <v>1.45</v>
      </c>
      <c r="AQ10" s="115">
        <f t="array" ref="AQ10">IFERROR(SUMPRODUCT(vstack(CR!AX65,CR!AX69,CR!AX73,CR!AX77,CR!AX81,CR!AX85,CR!AX89,CR!AX93,CR!AX97,CR!AX101),vstack(CR!AX62,CR!AX66,CR!AX70,CR!AX74,CR!AX78,CR!AX82,CR!AX86,CR!AX90,CR!AX94,CR!AX98))/CR!AX61,1.45)</f>
        <v>1.45</v>
      </c>
      <c r="AR10" s="115">
        <f t="array" ref="AR10">IFERROR(SUMPRODUCT(vstack(CR!AY65,CR!AY69,CR!AY73,CR!AY77,CR!AY81,CR!AY85,CR!AY89,CR!AY93,CR!AY97,CR!AY101),vstack(CR!AY62,CR!AY66,CR!AY70,CR!AY74,CR!AY78,CR!AY82,CR!AY86,CR!AY90,CR!AY94,CR!AY98))/CR!AY61,1.45)</f>
        <v>1.45</v>
      </c>
      <c r="AS10" s="115">
        <f t="array" ref="AS10">IFERROR(SUMPRODUCT(vstack(CR!AZ65,CR!AZ69,CR!AZ73,CR!AZ77,CR!AZ81,CR!AZ85,CR!AZ89,CR!AZ93,CR!AZ97,CR!AZ101),vstack(CR!AZ62,CR!AZ66,CR!AZ70,CR!AZ74,CR!AZ78,CR!AZ82,CR!AZ86,CR!AZ90,CR!AZ94,CR!AZ98))/CR!AZ61,1.45)</f>
        <v>1.45</v>
      </c>
      <c r="AT10" s="115">
        <f t="array" ref="AT10">IFERROR(SUMPRODUCT(vstack(CR!BA65,CR!BA69,CR!BA73,CR!BA77,CR!BA81,CR!BA85,CR!BA89,CR!BA93,CR!BA97,CR!BA101),vstack(CR!BA62,CR!BA66,CR!BA70,CR!BA74,CR!BA78,CR!BA82,CR!BA86,CR!BA90,CR!BA94,CR!BA98))/CR!BA61,1.45)</f>
        <v>1.45</v>
      </c>
      <c r="AU10" s="115">
        <f t="array" ref="AU10">IFERROR(SUMPRODUCT(vstack(CR!BB65,CR!BB69,CR!BB73,CR!BB77,CR!BB81,CR!BB85,CR!BB89,CR!BB93,CR!BB97,CR!BB101),vstack(CR!BB62,CR!BB66,CR!BB70,CR!BB74,CR!BB78,CR!BB82,CR!BB86,CR!BB90,CR!BB94,CR!BB98))/CR!BB61,1.45)</f>
        <v>1.45</v>
      </c>
      <c r="AV10" s="115">
        <f t="array" ref="AV10">IFERROR(SUMPRODUCT(vstack(CR!BC65,CR!BC69,CR!BC73,CR!BC77,CR!BC81,CR!BC85,CR!BC89,CR!BC93,CR!BC97,CR!BC101),vstack(CR!BC62,CR!BC66,CR!BC70,CR!BC74,CR!BC78,CR!BC82,CR!BC86,CR!BC90,CR!BC94,CR!BC98))/CR!BC61,1.45)</f>
        <v>1.45</v>
      </c>
      <c r="AW10" s="115">
        <f t="array" ref="AW10">IFERROR(SUMPRODUCT(vstack(CR!BD65,CR!BD69,CR!BD73,CR!BD77,CR!BD81,CR!BD85,CR!BD89,CR!BD93,CR!BD97,CR!BD101),vstack(CR!BD62,CR!BD66,CR!BD70,CR!BD74,CR!BD78,CR!BD82,CR!BD86,CR!BD90,CR!BD94,CR!BD98))/CR!BD61,1.45)</f>
        <v>1.45</v>
      </c>
      <c r="AX10" s="115">
        <f t="array" ref="AX10">IFERROR(SUMPRODUCT(vstack(CR!BE65,CR!BE69,CR!BE73,CR!BE77,CR!BE81,CR!BE85,CR!BE89,CR!BE93,CR!BE97,CR!BE101),vstack(CR!BE62,CR!BE66,CR!BE70,CR!BE74,CR!BE78,CR!BE82,CR!BE86,CR!BE90,CR!BE94,CR!BE98))/CR!BE61,1.45)</f>
        <v>1.45</v>
      </c>
      <c r="AY10" s="115">
        <f t="array" ref="AY10">IFERROR(SUMPRODUCT(vstack(CR!BF65,CR!BF69,CR!BF73,CR!BF77,CR!BF81,CR!BF85,CR!BF89,CR!BF93,CR!BF97,CR!BF101),vstack(CR!BF62,CR!BF66,CR!BF70,CR!BF74,CR!BF78,CR!BF82,CR!BF86,CR!BF90,CR!BF94,CR!BF98))/CR!BF61,1.45)</f>
        <v>1.45</v>
      </c>
      <c r="AZ10" s="115">
        <f t="array" ref="AZ10">IFERROR(SUMPRODUCT(vstack(CR!BG65,CR!BG69,CR!BG73,CR!BG77,CR!BG81,CR!BG85,CR!BG89,CR!BG93,CR!BG97,CR!BG101),vstack(CR!BG62,CR!BG66,CR!BG70,CR!BG74,CR!BG78,CR!BG82,CR!BG86,CR!BG90,CR!BG94,CR!BG98))/CR!BG61,1.45)</f>
        <v>1.45</v>
      </c>
      <c r="BA10" s="115">
        <f t="array" ref="BA10">IFERROR(SUMPRODUCT(vstack(CR!BH65,CR!BH69,CR!BH73,CR!BH77,CR!BH81,CR!BH85,CR!BH89,CR!BH93,CR!BH97,CR!BH101),vstack(CR!BH62,CR!BH66,CR!BH70,CR!BH74,CR!BH78,CR!BH82,CR!BH86,CR!BH90,CR!BH94,CR!BH98))/CR!BH61,1.45)</f>
        <v>1.45</v>
      </c>
      <c r="BB10" s="115">
        <f t="array" ref="BB10">IFERROR(SUMPRODUCT(vstack(CR!BI65,CR!BI69,CR!BI73,CR!BI77,CR!BI81,CR!BI85,CR!BI89,CR!BI93,CR!BI97,CR!BI101),vstack(CR!BI62,CR!BI66,CR!BI70,CR!BI74,CR!BI78,CR!BI82,CR!BI86,CR!BI90,CR!BI94,CR!BI98))/CR!BI61,1.45)</f>
        <v>1.45</v>
      </c>
      <c r="BC10" s="115">
        <f t="array" ref="BC10">IFERROR(SUMPRODUCT(vstack(CR!BJ65,CR!BJ69,CR!BJ73,CR!BJ77,CR!BJ81,CR!BJ85,CR!BJ89,CR!BJ93,CR!BJ97,CR!BJ101),vstack(CR!BJ62,CR!BJ66,CR!BJ70,CR!BJ74,CR!BJ78,CR!BJ82,CR!BJ86,CR!BJ90,CR!BJ94,CR!BJ98))/CR!BJ61,1.45)</f>
        <v>1.45</v>
      </c>
      <c r="BD10" s="115">
        <f t="array" ref="BD10">IFERROR(SUMPRODUCT(vstack(CR!BK65,CR!BK69,CR!BK73,CR!BK77,CR!BK81,CR!BK85,CR!BK89,CR!BK93,CR!BK97,CR!BK101),vstack(CR!BK62,CR!BK66,CR!BK70,CR!BK74,CR!BK78,CR!BK82,CR!BK86,CR!BK90,CR!BK94,CR!BK98))/CR!BK61,1.45)</f>
        <v>1.45</v>
      </c>
      <c r="BE10" s="115">
        <f t="array" ref="BE10">IFERROR(SUMPRODUCT(vstack(CR!BL65,CR!BL69,CR!BL73,CR!BL77,CR!BL81,CR!BL85,CR!BL89,CR!BL93,CR!BL97,CR!BL101),vstack(CR!BL62,CR!BL66,CR!BL70,CR!BL74,CR!BL78,CR!BL82,CR!BL86,CR!BL90,CR!BL94,CR!BL98))/CR!BL61,1.45)</f>
        <v>1.45</v>
      </c>
      <c r="BF10" s="115">
        <f t="array" ref="BF10">IFERROR(SUMPRODUCT(vstack(CR!BM65,CR!BM69,CR!BM73,CR!BM77,CR!BM81,CR!BM85,CR!BM89,CR!BM93,CR!BM97,CR!BM101),vstack(CR!BM62,CR!BM66,CR!BM70,CR!BM74,CR!BM78,CR!BM82,CR!BM86,CR!BM90,CR!BM94,CR!BM98))/CR!BM61,1.45)</f>
        <v>1.45</v>
      </c>
      <c r="BG10" s="115">
        <f t="array" ref="BG10">IFERROR(SUMPRODUCT(vstack(CR!BN65,CR!BN69,CR!BN73,CR!BN77,CR!BN81,CR!BN85,CR!BN89,CR!BN93,CR!BN97,CR!BN101),vstack(CR!BN62,CR!BN66,CR!BN70,CR!BN74,CR!BN78,CR!BN82,CR!BN86,CR!BN90,CR!BN94,CR!BN98))/CR!BN61,1.45)</f>
        <v>1.45</v>
      </c>
      <c r="BH10" s="115">
        <f t="array" ref="BH10">IFERROR(SUMPRODUCT(vstack(CR!BO65,CR!BO69,CR!BO73,CR!BO77,CR!BO81,CR!BO85,CR!BO89,CR!BO93,CR!BO97,CR!BO101),vstack(CR!BO62,CR!BO66,CR!BO70,CR!BO74,CR!BO78,CR!BO82,CR!BO86,CR!BO90,CR!BO94,CR!BO98))/CR!BO61,1.45)</f>
        <v>1.45</v>
      </c>
      <c r="BI10" s="115">
        <f t="array" ref="BI10">IFERROR(SUMPRODUCT(vstack(CR!BP65,CR!BP69,CR!BP73,CR!BP77,CR!BP81,CR!BP85,CR!BP89,CR!BP93,CR!BP97,CR!BP101),vstack(CR!BP62,CR!BP66,CR!BP70,CR!BP74,CR!BP78,CR!BP82,CR!BP86,CR!BP90,CR!BP94,CR!BP98))/CR!BP61,1.45)</f>
        <v>1.45</v>
      </c>
      <c r="BJ10" s="115">
        <f t="array" ref="BJ10">IFERROR(SUMPRODUCT(vstack(CR!BQ65,CR!BQ69,CR!BQ73,CR!BQ77,CR!BQ81,CR!BQ85,CR!BQ89,CR!BQ93,CR!BQ97,CR!BQ101),vstack(CR!BQ62,CR!BQ66,CR!BQ70,CR!BQ74,CR!BQ78,CR!BQ82,CR!BQ86,CR!BQ90,CR!BQ94,CR!BQ98))/CR!BQ61,1.45)</f>
        <v>1.45</v>
      </c>
      <c r="BK10" s="115">
        <f t="array" ref="BK10">IFERROR(SUMPRODUCT(vstack(CR!BR65,CR!BR69,CR!BR73,CR!BR77,CR!BR81,CR!BR85,CR!BR89,CR!BR93,CR!BR97,CR!BR101),vstack(CR!BR62,CR!BR66,CR!BR70,CR!BR74,CR!BR78,CR!BR82,CR!BR86,CR!BR90,CR!BR94,CR!BR98))/CR!BR61,1.45)</f>
        <v>1.45</v>
      </c>
      <c r="BL10" s="115">
        <f t="array" ref="BL10">IFERROR(SUMPRODUCT(vstack(CR!BS65,CR!BS69,CR!BS73,CR!BS77,CR!BS81,CR!BS85,CR!BS89,CR!BS93,CR!BS97,CR!BS101),vstack(CR!BS62,CR!BS66,CR!BS70,CR!BS74,CR!BS78,CR!BS82,CR!BS86,CR!BS90,CR!BS94,CR!BS98))/CR!BS61,1.45)</f>
        <v>1.45</v>
      </c>
      <c r="BM10" s="115">
        <f t="array" ref="BM10">IFERROR(SUMPRODUCT(vstack(CR!BT65,CR!BT69,CR!BT73,CR!BT77,CR!BT81,CR!BT85,CR!BT89,CR!BT93,CR!BT97,CR!BT101),vstack(CR!BT62,CR!BT66,CR!BT70,CR!BT74,CR!BT78,CR!BT82,CR!BT86,CR!BT90,CR!BT94,CR!BT98))/CR!BT61,1.45)</f>
        <v>1.45</v>
      </c>
      <c r="BN10" s="115">
        <f t="array" ref="BN10">IFERROR(SUMPRODUCT(vstack(CR!BU65,CR!BU69,CR!BU73,CR!BU77,CR!BU81,CR!BU85,CR!BU89,CR!BU93,CR!BU97,CR!BU101),vstack(CR!BU62,CR!BU66,CR!BU70,CR!BU74,CR!BU78,CR!BU82,CR!BU86,CR!BU90,CR!BU94,CR!BU98))/CR!BU61,1.45)</f>
        <v>1.45</v>
      </c>
      <c r="BO10" s="115">
        <f t="array" ref="BO10">IFERROR(SUMPRODUCT(vstack(CR!BV65,CR!BV69,CR!BV73,CR!BV77,CR!BV81,CR!BV85,CR!BV89,CR!BV93,CR!BV97,CR!BV101),vstack(CR!BV62,CR!BV66,CR!BV70,CR!BV74,CR!BV78,CR!BV82,CR!BV86,CR!BV90,CR!BV94,CR!BV98))/CR!BV61,1.45)</f>
        <v>1.45</v>
      </c>
      <c r="BP10" s="115">
        <f t="array" ref="BP10">IFERROR(SUMPRODUCT(vstack(CR!BW65,CR!BW69,CR!BW73,CR!BW77,CR!BW81,CR!BW85,CR!BW89,CR!BW93,CR!BW97,CR!BW101),vstack(CR!BW62,CR!BW66,CR!BW70,CR!BW74,CR!BW78,CR!BW82,CR!BW86,CR!BW90,CR!BW94,CR!BW98))/CR!BW61,1.45)</f>
        <v>1.45</v>
      </c>
      <c r="BQ10" s="115">
        <f t="array" ref="BQ10">IFERROR(SUMPRODUCT(vstack(CR!BX65,CR!BX69,CR!BX73,CR!BX77,CR!BX81,CR!BX85,CR!BX89,CR!BX93,CR!BX97,CR!BX101),vstack(CR!BX62,CR!BX66,CR!BX70,CR!BX74,CR!BX78,CR!BX82,CR!BX86,CR!BX90,CR!BX94,CR!BX98))/CR!BX61,1.45)</f>
        <v>1.45</v>
      </c>
    </row>
    <row r="11" hidden="1" outlineLevel="1">
      <c r="A11" s="8" t="s">
        <v>166</v>
      </c>
      <c r="B11" s="8">
        <v>1.0</v>
      </c>
      <c r="C11" s="30"/>
      <c r="D11" s="71">
        <f t="shared" ref="D11:D21" si="19">SUM(J11:U11)</f>
        <v>0</v>
      </c>
      <c r="E11" s="97">
        <f t="shared" ref="E11:E21" si="20">SUM(V11:AG11)</f>
        <v>0</v>
      </c>
      <c r="F11" s="97">
        <f t="shared" ref="F11:F21" si="21">SUM(AH11:AS11)</f>
        <v>0</v>
      </c>
      <c r="G11" s="97">
        <f t="shared" ref="G11:G21" si="22">SUM(AT11:BE11)</f>
        <v>0</v>
      </c>
      <c r="H11" s="97">
        <f t="shared" ref="H11:H21" si="23">SUM(BF11:BQ11)</f>
        <v>0</v>
      </c>
      <c r="I11" s="72"/>
      <c r="J11" s="135">
        <f>K11</f>
        <v>0</v>
      </c>
      <c r="K11" s="72">
        <f>CR!Q61-J9</f>
        <v>0</v>
      </c>
      <c r="L11" s="72">
        <f>CR!R61-K9</f>
        <v>0</v>
      </c>
      <c r="M11" s="72">
        <f>CR!S61-L9</f>
        <v>0</v>
      </c>
      <c r="N11" s="72">
        <f>CR!T61-M9</f>
        <v>0</v>
      </c>
      <c r="O11" s="72">
        <f>CR!U61-N9</f>
        <v>0</v>
      </c>
      <c r="P11" s="72">
        <f>CR!V61-O9</f>
        <v>0</v>
      </c>
      <c r="Q11" s="72">
        <f>CR!W61-P9</f>
        <v>0</v>
      </c>
      <c r="R11" s="72">
        <f>CR!X61-Q9</f>
        <v>0</v>
      </c>
      <c r="S11" s="72">
        <f>CR!Y61-R9</f>
        <v>0</v>
      </c>
      <c r="T11" s="72">
        <f>CR!Z61-S9</f>
        <v>0</v>
      </c>
      <c r="U11" s="72">
        <f>CR!AA61-T9</f>
        <v>0</v>
      </c>
      <c r="V11" s="72">
        <f>CR!AB61-U9</f>
        <v>0</v>
      </c>
      <c r="W11" s="72">
        <f>CR!AC61-V9</f>
        <v>0</v>
      </c>
      <c r="X11" s="72">
        <f>CR!AD61-W9</f>
        <v>0</v>
      </c>
      <c r="Y11" s="72">
        <f>CR!AE61-X9</f>
        <v>0</v>
      </c>
      <c r="Z11" s="72">
        <f>CR!AF61-Y9</f>
        <v>0</v>
      </c>
      <c r="AA11" s="72">
        <f>CR!AG61-Z9</f>
        <v>0</v>
      </c>
      <c r="AB11" s="72">
        <f>CR!AH61-AA9</f>
        <v>0</v>
      </c>
      <c r="AC11" s="72">
        <f>CR!AI61-AB9</f>
        <v>0</v>
      </c>
      <c r="AD11" s="72">
        <f>CR!AJ61-AC9</f>
        <v>0</v>
      </c>
      <c r="AE11" s="72">
        <f>CR!AK61-AD9</f>
        <v>0</v>
      </c>
      <c r="AF11" s="72">
        <f>CR!AL61-AE9</f>
        <v>0</v>
      </c>
      <c r="AG11" s="72">
        <f>CR!AM61-AF9</f>
        <v>0</v>
      </c>
      <c r="AH11" s="72">
        <f>CR!AN61-AG9</f>
        <v>0</v>
      </c>
      <c r="AI11" s="72">
        <f>CR!AO61-AH9</f>
        <v>0</v>
      </c>
      <c r="AJ11" s="72">
        <f>CR!AP61-AI9</f>
        <v>0</v>
      </c>
      <c r="AK11" s="72">
        <f>CR!AQ61-AJ9</f>
        <v>0</v>
      </c>
      <c r="AL11" s="72">
        <f>CR!AR61-AK9</f>
        <v>0</v>
      </c>
      <c r="AM11" s="72">
        <f>CR!AS61-AL9</f>
        <v>0</v>
      </c>
      <c r="AN11" s="72">
        <f>CR!AT61-AM9</f>
        <v>0</v>
      </c>
      <c r="AO11" s="72">
        <f>CR!AU61-AN9</f>
        <v>0</v>
      </c>
      <c r="AP11" s="72">
        <f>CR!AV61-AO9</f>
        <v>0</v>
      </c>
      <c r="AQ11" s="72">
        <f>CR!AW61-AP9</f>
        <v>0</v>
      </c>
      <c r="AR11" s="72">
        <f>CR!AX61-AQ9</f>
        <v>0</v>
      </c>
      <c r="AS11" s="72">
        <f>CR!AY61-AR9</f>
        <v>0</v>
      </c>
      <c r="AT11" s="72">
        <f>CR!AZ61-AS9</f>
        <v>0</v>
      </c>
      <c r="AU11" s="72">
        <f>CR!BA61-AT9</f>
        <v>0</v>
      </c>
      <c r="AV11" s="72">
        <f>CR!BB61-AU9</f>
        <v>0</v>
      </c>
      <c r="AW11" s="72">
        <f>CR!BC61-AV9</f>
        <v>0</v>
      </c>
      <c r="AX11" s="72">
        <f>CR!BD61-AW9</f>
        <v>0</v>
      </c>
      <c r="AY11" s="72">
        <f>CR!BE61-AX9</f>
        <v>0</v>
      </c>
      <c r="AZ11" s="72">
        <f>CR!BF61-AY9</f>
        <v>0</v>
      </c>
      <c r="BA11" s="72">
        <f>CR!BG61-AZ9</f>
        <v>0</v>
      </c>
      <c r="BB11" s="72">
        <f>CR!BH61-BA9</f>
        <v>0</v>
      </c>
      <c r="BC11" s="72">
        <f>CR!BI61-BB9</f>
        <v>0</v>
      </c>
      <c r="BD11" s="72">
        <f>CR!BJ61-BC9</f>
        <v>0</v>
      </c>
      <c r="BE11" s="72">
        <f>CR!BK61-BD9</f>
        <v>0</v>
      </c>
      <c r="BF11" s="72">
        <f>CR!BL61-BE9</f>
        <v>0</v>
      </c>
      <c r="BG11" s="72">
        <f>CR!BM61-BF9</f>
        <v>0</v>
      </c>
      <c r="BH11" s="72">
        <f>CR!BN61-BG9</f>
        <v>0</v>
      </c>
      <c r="BI11" s="72">
        <f>CR!BO61-BH9</f>
        <v>0</v>
      </c>
      <c r="BJ11" s="72">
        <f>CR!BP61-BI9</f>
        <v>0</v>
      </c>
      <c r="BK11" s="72">
        <f>CR!BQ61-BJ9</f>
        <v>0</v>
      </c>
      <c r="BL11" s="72">
        <f>CR!BR61-BK9</f>
        <v>0</v>
      </c>
      <c r="BM11" s="72">
        <f>CR!BS61-BL9</f>
        <v>0</v>
      </c>
      <c r="BN11" s="72">
        <f>CR!BT61-BM9</f>
        <v>0</v>
      </c>
      <c r="BO11" s="72">
        <f>CR!BU61-BN9</f>
        <v>0</v>
      </c>
      <c r="BP11" s="72">
        <f>CR!BV61-BO9</f>
        <v>0</v>
      </c>
      <c r="BQ11" s="72">
        <f>CR!BW61-BP9</f>
        <v>0</v>
      </c>
    </row>
    <row r="12" hidden="1" outlineLevel="1">
      <c r="A12" s="8" t="str">
        <f>CR!A103</f>
        <v>Impôts et taxes</v>
      </c>
      <c r="B12" s="39">
        <v>0.0</v>
      </c>
      <c r="C12" s="30"/>
      <c r="D12" s="71">
        <f t="shared" si="19"/>
        <v>0</v>
      </c>
      <c r="E12" s="71">
        <f t="shared" si="20"/>
        <v>0</v>
      </c>
      <c r="F12" s="71">
        <f t="shared" si="21"/>
        <v>0</v>
      </c>
      <c r="G12" s="71">
        <f t="shared" si="22"/>
        <v>0</v>
      </c>
      <c r="H12" s="71">
        <f t="shared" si="23"/>
        <v>0</v>
      </c>
      <c r="I12" s="72"/>
      <c r="J12" s="72">
        <f>CR!Q103</f>
        <v>0</v>
      </c>
      <c r="K12" s="72">
        <f>CR!R103</f>
        <v>0</v>
      </c>
      <c r="L12" s="72">
        <f>CR!S103</f>
        <v>0</v>
      </c>
      <c r="M12" s="72">
        <f>CR!T103</f>
        <v>0</v>
      </c>
      <c r="N12" s="72">
        <f>CR!U103</f>
        <v>0</v>
      </c>
      <c r="O12" s="72">
        <f>CR!V103</f>
        <v>0</v>
      </c>
      <c r="P12" s="72">
        <f>CR!W103</f>
        <v>0</v>
      </c>
      <c r="Q12" s="72">
        <f>CR!X103</f>
        <v>0</v>
      </c>
      <c r="R12" s="72">
        <f>CR!Y103</f>
        <v>0</v>
      </c>
      <c r="S12" s="72">
        <f>CR!Z103</f>
        <v>0</v>
      </c>
      <c r="T12" s="72">
        <f>CR!AA103</f>
        <v>0</v>
      </c>
      <c r="U12" s="72">
        <f>CR!AB103</f>
        <v>0</v>
      </c>
      <c r="V12" s="72">
        <f>CR!AC103</f>
        <v>0</v>
      </c>
      <c r="W12" s="72">
        <f>CR!AD103</f>
        <v>0</v>
      </c>
      <c r="X12" s="72">
        <f>CR!AE103</f>
        <v>0</v>
      </c>
      <c r="Y12" s="72">
        <f>CR!AF103</f>
        <v>0</v>
      </c>
      <c r="Z12" s="72">
        <f>CR!AG103</f>
        <v>0</v>
      </c>
      <c r="AA12" s="72">
        <f>CR!AH103</f>
        <v>0</v>
      </c>
      <c r="AB12" s="72">
        <f>CR!AI103</f>
        <v>0</v>
      </c>
      <c r="AC12" s="72">
        <f>CR!AJ103</f>
        <v>0</v>
      </c>
      <c r="AD12" s="72">
        <f>CR!AK103</f>
        <v>0</v>
      </c>
      <c r="AE12" s="72">
        <f>CR!AL103</f>
        <v>0</v>
      </c>
      <c r="AF12" s="72">
        <f>CR!AM103</f>
        <v>0</v>
      </c>
      <c r="AG12" s="72">
        <f>CR!AN103</f>
        <v>0</v>
      </c>
      <c r="AH12" s="72">
        <f>CR!AO103</f>
        <v>0</v>
      </c>
      <c r="AI12" s="72">
        <f>CR!AP103</f>
        <v>0</v>
      </c>
      <c r="AJ12" s="72">
        <f>CR!AQ103</f>
        <v>0</v>
      </c>
      <c r="AK12" s="72">
        <f>CR!AR103</f>
        <v>0</v>
      </c>
      <c r="AL12" s="72">
        <f>CR!AS103</f>
        <v>0</v>
      </c>
      <c r="AM12" s="72">
        <f>CR!AT103</f>
        <v>0</v>
      </c>
      <c r="AN12" s="72">
        <f>CR!AU103</f>
        <v>0</v>
      </c>
      <c r="AO12" s="72">
        <f>CR!AV103</f>
        <v>0</v>
      </c>
      <c r="AP12" s="72">
        <f>CR!AW103</f>
        <v>0</v>
      </c>
      <c r="AQ12" s="72">
        <f>CR!AX103</f>
        <v>0</v>
      </c>
      <c r="AR12" s="72">
        <f>CR!AY103</f>
        <v>0</v>
      </c>
      <c r="AS12" s="72">
        <f>CR!AZ103</f>
        <v>0</v>
      </c>
      <c r="AT12" s="72">
        <f>CR!BA103</f>
        <v>0</v>
      </c>
      <c r="AU12" s="72">
        <f>CR!BB103</f>
        <v>0</v>
      </c>
      <c r="AV12" s="72">
        <f>CR!BC103</f>
        <v>0</v>
      </c>
      <c r="AW12" s="72">
        <f>CR!BD103</f>
        <v>0</v>
      </c>
      <c r="AX12" s="72">
        <f>CR!BE103</f>
        <v>0</v>
      </c>
      <c r="AY12" s="72">
        <f>CR!BF103</f>
        <v>0</v>
      </c>
      <c r="AZ12" s="72">
        <f>CR!BG103</f>
        <v>0</v>
      </c>
      <c r="BA12" s="72">
        <f>CR!BH103</f>
        <v>0</v>
      </c>
      <c r="BB12" s="72">
        <f>CR!BI103</f>
        <v>0</v>
      </c>
      <c r="BC12" s="72">
        <f>CR!BJ103</f>
        <v>0</v>
      </c>
      <c r="BD12" s="72">
        <f>CR!BK103</f>
        <v>0</v>
      </c>
      <c r="BE12" s="72">
        <f>CR!BL103</f>
        <v>0</v>
      </c>
      <c r="BF12" s="72">
        <f>CR!BM103</f>
        <v>0</v>
      </c>
      <c r="BG12" s="72">
        <f>CR!BN103</f>
        <v>0</v>
      </c>
      <c r="BH12" s="72">
        <f>CR!BO103</f>
        <v>0</v>
      </c>
      <c r="BI12" s="72">
        <f>CR!BP103</f>
        <v>0</v>
      </c>
      <c r="BJ12" s="72">
        <f>CR!BQ103</f>
        <v>0</v>
      </c>
      <c r="BK12" s="72">
        <f>CR!BR103</f>
        <v>0</v>
      </c>
      <c r="BL12" s="72">
        <f>CR!BS103</f>
        <v>0</v>
      </c>
      <c r="BM12" s="72">
        <f>CR!BT103</f>
        <v>0</v>
      </c>
      <c r="BN12" s="72">
        <f>CR!BU103</f>
        <v>0</v>
      </c>
      <c r="BO12" s="72">
        <f>CR!BV103</f>
        <v>0</v>
      </c>
      <c r="BP12" s="72">
        <f>CR!BW103</f>
        <v>0</v>
      </c>
      <c r="BQ12" s="72">
        <f>CR!BX103</f>
        <v>0</v>
      </c>
    </row>
    <row r="13" hidden="1" outlineLevel="1">
      <c r="A13" s="8" t="str">
        <f>CR!A104</f>
        <v>Autres produits et charges d'exploitation</v>
      </c>
      <c r="B13" s="39">
        <v>0.0</v>
      </c>
      <c r="C13" s="30"/>
      <c r="D13" s="71">
        <f t="shared" si="19"/>
        <v>0</v>
      </c>
      <c r="E13" s="71">
        <f t="shared" si="20"/>
        <v>0</v>
      </c>
      <c r="F13" s="71">
        <f t="shared" si="21"/>
        <v>0</v>
      </c>
      <c r="G13" s="71">
        <f t="shared" si="22"/>
        <v>0</v>
      </c>
      <c r="H13" s="71">
        <f t="shared" si="23"/>
        <v>0</v>
      </c>
      <c r="I13" s="72"/>
      <c r="J13" s="72">
        <f>CR!Q104</f>
        <v>0</v>
      </c>
      <c r="K13" s="72">
        <f>CR!R104</f>
        <v>0</v>
      </c>
      <c r="L13" s="72">
        <f>CR!S104</f>
        <v>0</v>
      </c>
      <c r="M13" s="72">
        <f>CR!T104</f>
        <v>0</v>
      </c>
      <c r="N13" s="72">
        <f>CR!U104</f>
        <v>0</v>
      </c>
      <c r="O13" s="72">
        <f>CR!V104</f>
        <v>0</v>
      </c>
      <c r="P13" s="72">
        <f>CR!W104</f>
        <v>0</v>
      </c>
      <c r="Q13" s="72">
        <f>CR!X104</f>
        <v>0</v>
      </c>
      <c r="R13" s="72">
        <f>CR!Y104</f>
        <v>0</v>
      </c>
      <c r="S13" s="72">
        <f>CR!Z104</f>
        <v>0</v>
      </c>
      <c r="T13" s="72">
        <f>CR!AA104</f>
        <v>0</v>
      </c>
      <c r="U13" s="72">
        <f>CR!AB104</f>
        <v>0</v>
      </c>
      <c r="V13" s="72">
        <f>CR!AC104</f>
        <v>0</v>
      </c>
      <c r="W13" s="72">
        <f>CR!AD104</f>
        <v>0</v>
      </c>
      <c r="X13" s="72">
        <f>CR!AE104</f>
        <v>0</v>
      </c>
      <c r="Y13" s="72">
        <f>CR!AF104</f>
        <v>0</v>
      </c>
      <c r="Z13" s="72">
        <f>CR!AG104</f>
        <v>0</v>
      </c>
      <c r="AA13" s="72">
        <f>CR!AH104</f>
        <v>0</v>
      </c>
      <c r="AB13" s="72">
        <f>CR!AI104</f>
        <v>0</v>
      </c>
      <c r="AC13" s="72">
        <f>CR!AJ104</f>
        <v>0</v>
      </c>
      <c r="AD13" s="72">
        <f>CR!AK104</f>
        <v>0</v>
      </c>
      <c r="AE13" s="72">
        <f>CR!AL104</f>
        <v>0</v>
      </c>
      <c r="AF13" s="72">
        <f>CR!AM104</f>
        <v>0</v>
      </c>
      <c r="AG13" s="72">
        <f>CR!AN104</f>
        <v>0</v>
      </c>
      <c r="AH13" s="72">
        <f>CR!AO104</f>
        <v>0</v>
      </c>
      <c r="AI13" s="72">
        <f>CR!AP104</f>
        <v>0</v>
      </c>
      <c r="AJ13" s="72">
        <f>CR!AQ104</f>
        <v>0</v>
      </c>
      <c r="AK13" s="72">
        <f>CR!AR104</f>
        <v>0</v>
      </c>
      <c r="AL13" s="72">
        <f>CR!AS104</f>
        <v>0</v>
      </c>
      <c r="AM13" s="72">
        <f>CR!AT104</f>
        <v>0</v>
      </c>
      <c r="AN13" s="72">
        <f>CR!AU104</f>
        <v>0</v>
      </c>
      <c r="AO13" s="72">
        <f>CR!AV104</f>
        <v>0</v>
      </c>
      <c r="AP13" s="72">
        <f>CR!AW104</f>
        <v>0</v>
      </c>
      <c r="AQ13" s="72">
        <f>CR!AX104</f>
        <v>0</v>
      </c>
      <c r="AR13" s="72">
        <f>CR!AY104</f>
        <v>0</v>
      </c>
      <c r="AS13" s="72">
        <f>CR!AZ104</f>
        <v>0</v>
      </c>
      <c r="AT13" s="72">
        <f>CR!BA104</f>
        <v>0</v>
      </c>
      <c r="AU13" s="72">
        <f>CR!BB104</f>
        <v>0</v>
      </c>
      <c r="AV13" s="72">
        <f>CR!BC104</f>
        <v>0</v>
      </c>
      <c r="AW13" s="72">
        <f>CR!BD104</f>
        <v>0</v>
      </c>
      <c r="AX13" s="72">
        <f>CR!BE104</f>
        <v>0</v>
      </c>
      <c r="AY13" s="72">
        <f>CR!BF104</f>
        <v>0</v>
      </c>
      <c r="AZ13" s="72">
        <f>CR!BG104</f>
        <v>0</v>
      </c>
      <c r="BA13" s="72">
        <f>CR!BH104</f>
        <v>0</v>
      </c>
      <c r="BB13" s="72">
        <f>CR!BI104</f>
        <v>0</v>
      </c>
      <c r="BC13" s="72">
        <f>CR!BJ104</f>
        <v>0</v>
      </c>
      <c r="BD13" s="72">
        <f>CR!BK104</f>
        <v>0</v>
      </c>
      <c r="BE13" s="72">
        <f>CR!BL104</f>
        <v>0</v>
      </c>
      <c r="BF13" s="72">
        <f>CR!BM104</f>
        <v>0</v>
      </c>
      <c r="BG13" s="72">
        <f>CR!BN104</f>
        <v>0</v>
      </c>
      <c r="BH13" s="72">
        <f>CR!BO104</f>
        <v>0</v>
      </c>
      <c r="BI13" s="72">
        <f>CR!BP104</f>
        <v>0</v>
      </c>
      <c r="BJ13" s="72">
        <f>CR!BQ104</f>
        <v>0</v>
      </c>
      <c r="BK13" s="72">
        <f>CR!BR104</f>
        <v>0</v>
      </c>
      <c r="BL13" s="72">
        <f>CR!BS104</f>
        <v>0</v>
      </c>
      <c r="BM13" s="72">
        <f>CR!BT104</f>
        <v>0</v>
      </c>
      <c r="BN13" s="72">
        <f>CR!BU104</f>
        <v>0</v>
      </c>
      <c r="BO13" s="72">
        <f>CR!BV104</f>
        <v>0</v>
      </c>
      <c r="BP13" s="72">
        <f>CR!BW104</f>
        <v>0</v>
      </c>
      <c r="BQ13" s="72">
        <f>CR!BX104</f>
        <v>0</v>
      </c>
    </row>
    <row r="14" hidden="1" outlineLevel="1" collapsed="1">
      <c r="A14" s="8" t="str">
        <f>CR!A115</f>
        <v>Intérêts</v>
      </c>
      <c r="B14" s="8"/>
      <c r="C14" s="30"/>
      <c r="D14" s="71">
        <f t="shared" si="19"/>
        <v>0</v>
      </c>
      <c r="E14" s="71">
        <f t="shared" si="20"/>
        <v>0</v>
      </c>
      <c r="F14" s="72">
        <f t="shared" si="21"/>
        <v>0</v>
      </c>
      <c r="G14" s="71">
        <f t="shared" si="22"/>
        <v>0</v>
      </c>
      <c r="H14" s="71">
        <f t="shared" si="23"/>
        <v>0</v>
      </c>
      <c r="I14" s="72"/>
      <c r="J14" s="71">
        <f t="shared" ref="J14:BQ14" si="24">SUM(J15,J16:J20)</f>
        <v>0</v>
      </c>
      <c r="K14" s="71">
        <f t="shared" si="24"/>
        <v>0</v>
      </c>
      <c r="L14" s="71">
        <f t="shared" si="24"/>
        <v>0</v>
      </c>
      <c r="M14" s="71">
        <f t="shared" si="24"/>
        <v>0</v>
      </c>
      <c r="N14" s="71">
        <f t="shared" si="24"/>
        <v>0</v>
      </c>
      <c r="O14" s="71">
        <f t="shared" si="24"/>
        <v>0</v>
      </c>
      <c r="P14" s="71">
        <f t="shared" si="24"/>
        <v>0</v>
      </c>
      <c r="Q14" s="71">
        <f t="shared" si="24"/>
        <v>0</v>
      </c>
      <c r="R14" s="71">
        <f t="shared" si="24"/>
        <v>0</v>
      </c>
      <c r="S14" s="71">
        <f t="shared" si="24"/>
        <v>0</v>
      </c>
      <c r="T14" s="71">
        <f t="shared" si="24"/>
        <v>0</v>
      </c>
      <c r="U14" s="71">
        <f t="shared" si="24"/>
        <v>0</v>
      </c>
      <c r="V14" s="71">
        <f t="shared" si="24"/>
        <v>0</v>
      </c>
      <c r="W14" s="71">
        <f t="shared" si="24"/>
        <v>0</v>
      </c>
      <c r="X14" s="71">
        <f t="shared" si="24"/>
        <v>0</v>
      </c>
      <c r="Y14" s="71">
        <f t="shared" si="24"/>
        <v>0</v>
      </c>
      <c r="Z14" s="71">
        <f t="shared" si="24"/>
        <v>0</v>
      </c>
      <c r="AA14" s="71">
        <f t="shared" si="24"/>
        <v>0</v>
      </c>
      <c r="AB14" s="71">
        <f t="shared" si="24"/>
        <v>0</v>
      </c>
      <c r="AC14" s="71">
        <f t="shared" si="24"/>
        <v>0</v>
      </c>
      <c r="AD14" s="71">
        <f t="shared" si="24"/>
        <v>0</v>
      </c>
      <c r="AE14" s="71">
        <f t="shared" si="24"/>
        <v>0</v>
      </c>
      <c r="AF14" s="71">
        <f t="shared" si="24"/>
        <v>0</v>
      </c>
      <c r="AG14" s="71">
        <f t="shared" si="24"/>
        <v>0</v>
      </c>
      <c r="AH14" s="71">
        <f t="shared" si="24"/>
        <v>0</v>
      </c>
      <c r="AI14" s="71">
        <f t="shared" si="24"/>
        <v>0</v>
      </c>
      <c r="AJ14" s="71">
        <f t="shared" si="24"/>
        <v>0</v>
      </c>
      <c r="AK14" s="71">
        <f t="shared" si="24"/>
        <v>0</v>
      </c>
      <c r="AL14" s="71">
        <f t="shared" si="24"/>
        <v>0</v>
      </c>
      <c r="AM14" s="71">
        <f t="shared" si="24"/>
        <v>0</v>
      </c>
      <c r="AN14" s="71">
        <f t="shared" si="24"/>
        <v>0</v>
      </c>
      <c r="AO14" s="71">
        <f t="shared" si="24"/>
        <v>0</v>
      </c>
      <c r="AP14" s="71">
        <f t="shared" si="24"/>
        <v>0</v>
      </c>
      <c r="AQ14" s="71">
        <f t="shared" si="24"/>
        <v>0</v>
      </c>
      <c r="AR14" s="71">
        <f t="shared" si="24"/>
        <v>0</v>
      </c>
      <c r="AS14" s="71">
        <f t="shared" si="24"/>
        <v>0</v>
      </c>
      <c r="AT14" s="71">
        <f t="shared" si="24"/>
        <v>0</v>
      </c>
      <c r="AU14" s="71">
        <f t="shared" si="24"/>
        <v>0</v>
      </c>
      <c r="AV14" s="71">
        <f t="shared" si="24"/>
        <v>0</v>
      </c>
      <c r="AW14" s="71">
        <f t="shared" si="24"/>
        <v>0</v>
      </c>
      <c r="AX14" s="71">
        <f t="shared" si="24"/>
        <v>0</v>
      </c>
      <c r="AY14" s="71">
        <f t="shared" si="24"/>
        <v>0</v>
      </c>
      <c r="AZ14" s="71">
        <f t="shared" si="24"/>
        <v>0</v>
      </c>
      <c r="BA14" s="71">
        <f t="shared" si="24"/>
        <v>0</v>
      </c>
      <c r="BB14" s="71">
        <f t="shared" si="24"/>
        <v>0</v>
      </c>
      <c r="BC14" s="71">
        <f t="shared" si="24"/>
        <v>0</v>
      </c>
      <c r="BD14" s="71">
        <f t="shared" si="24"/>
        <v>0</v>
      </c>
      <c r="BE14" s="71">
        <f t="shared" si="24"/>
        <v>0</v>
      </c>
      <c r="BF14" s="71">
        <f t="shared" si="24"/>
        <v>0</v>
      </c>
      <c r="BG14" s="71">
        <f t="shared" si="24"/>
        <v>0</v>
      </c>
      <c r="BH14" s="71">
        <f t="shared" si="24"/>
        <v>0</v>
      </c>
      <c r="BI14" s="71">
        <f t="shared" si="24"/>
        <v>0</v>
      </c>
      <c r="BJ14" s="71">
        <f t="shared" si="24"/>
        <v>0</v>
      </c>
      <c r="BK14" s="71">
        <f t="shared" si="24"/>
        <v>0</v>
      </c>
      <c r="BL14" s="71">
        <f t="shared" si="24"/>
        <v>0</v>
      </c>
      <c r="BM14" s="71">
        <f t="shared" si="24"/>
        <v>0</v>
      </c>
      <c r="BN14" s="71">
        <f t="shared" si="24"/>
        <v>0</v>
      </c>
      <c r="BO14" s="71">
        <f t="shared" si="24"/>
        <v>0</v>
      </c>
      <c r="BP14" s="71">
        <f t="shared" si="24"/>
        <v>0</v>
      </c>
      <c r="BQ14" s="71">
        <f t="shared" si="24"/>
        <v>0</v>
      </c>
    </row>
    <row r="15" hidden="1" outlineLevel="2">
      <c r="A15" s="139" t="str">
        <f>CR!A116</f>
        <v>Intérêts Prêts historiques</v>
      </c>
      <c r="B15" s="8"/>
      <c r="C15" s="30"/>
      <c r="D15" s="71">
        <f t="shared" si="19"/>
        <v>0</v>
      </c>
      <c r="E15" s="71">
        <f t="shared" si="20"/>
        <v>0</v>
      </c>
      <c r="F15" s="72">
        <f t="shared" si="21"/>
        <v>0</v>
      </c>
      <c r="G15" s="71">
        <f t="shared" si="22"/>
        <v>0</v>
      </c>
      <c r="H15" s="71">
        <f t="shared" si="23"/>
        <v>0</v>
      </c>
      <c r="I15" s="72"/>
      <c r="J15" s="135"/>
      <c r="K15" s="135"/>
      <c r="L15" s="135"/>
      <c r="M15" s="135"/>
      <c r="N15" s="140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</row>
    <row r="16" hidden="1" outlineLevel="2">
      <c r="A16" s="141" t="str">
        <f>A$14&amp;" "&amp;A26</f>
        <v>Intérêts Prêt 1</v>
      </c>
      <c r="B16" s="8"/>
      <c r="C16" s="30"/>
      <c r="D16" s="71">
        <f t="shared" si="19"/>
        <v>0</v>
      </c>
      <c r="E16" s="71">
        <f t="shared" si="20"/>
        <v>0</v>
      </c>
      <c r="F16" s="72">
        <f t="shared" si="21"/>
        <v>0</v>
      </c>
      <c r="G16" s="71">
        <f t="shared" si="22"/>
        <v>0</v>
      </c>
      <c r="H16" s="71">
        <f t="shared" si="23"/>
        <v>0</v>
      </c>
      <c r="I16" s="72"/>
      <c r="J16" s="142" t="str">
        <f t="shared" ref="J16:BQ16" si="25">IFERROR(IF(J$2&lt;$B28,0,IF(J$2&lt;$B30,$B27*$B26/12,-IPMT($B27/12,DATEDIF($B30,J$2,"M")+1,$B29*12,$B26))),)</f>
        <v/>
      </c>
      <c r="K16" s="142" t="str">
        <f t="shared" si="25"/>
        <v/>
      </c>
      <c r="L16" s="142" t="str">
        <f t="shared" si="25"/>
        <v/>
      </c>
      <c r="M16" s="142" t="str">
        <f t="shared" si="25"/>
        <v/>
      </c>
      <c r="N16" s="142" t="str">
        <f t="shared" si="25"/>
        <v/>
      </c>
      <c r="O16" s="142" t="str">
        <f t="shared" si="25"/>
        <v/>
      </c>
      <c r="P16" s="142" t="str">
        <f t="shared" si="25"/>
        <v/>
      </c>
      <c r="Q16" s="142" t="str">
        <f t="shared" si="25"/>
        <v/>
      </c>
      <c r="R16" s="142" t="str">
        <f t="shared" si="25"/>
        <v/>
      </c>
      <c r="S16" s="142" t="str">
        <f t="shared" si="25"/>
        <v/>
      </c>
      <c r="T16" s="142" t="str">
        <f t="shared" si="25"/>
        <v/>
      </c>
      <c r="U16" s="142" t="str">
        <f t="shared" si="25"/>
        <v/>
      </c>
      <c r="V16" s="142" t="str">
        <f t="shared" si="25"/>
        <v/>
      </c>
      <c r="W16" s="142" t="str">
        <f t="shared" si="25"/>
        <v/>
      </c>
      <c r="X16" s="142" t="str">
        <f t="shared" si="25"/>
        <v/>
      </c>
      <c r="Y16" s="142" t="str">
        <f t="shared" si="25"/>
        <v/>
      </c>
      <c r="Z16" s="142" t="str">
        <f t="shared" si="25"/>
        <v/>
      </c>
      <c r="AA16" s="142" t="str">
        <f t="shared" si="25"/>
        <v/>
      </c>
      <c r="AB16" s="142" t="str">
        <f t="shared" si="25"/>
        <v/>
      </c>
      <c r="AC16" s="142" t="str">
        <f t="shared" si="25"/>
        <v/>
      </c>
      <c r="AD16" s="142" t="str">
        <f t="shared" si="25"/>
        <v/>
      </c>
      <c r="AE16" s="142" t="str">
        <f t="shared" si="25"/>
        <v/>
      </c>
      <c r="AF16" s="142" t="str">
        <f t="shared" si="25"/>
        <v/>
      </c>
      <c r="AG16" s="142" t="str">
        <f t="shared" si="25"/>
        <v/>
      </c>
      <c r="AH16" s="142" t="str">
        <f t="shared" si="25"/>
        <v/>
      </c>
      <c r="AI16" s="142" t="str">
        <f t="shared" si="25"/>
        <v/>
      </c>
      <c r="AJ16" s="142" t="str">
        <f t="shared" si="25"/>
        <v/>
      </c>
      <c r="AK16" s="142" t="str">
        <f t="shared" si="25"/>
        <v/>
      </c>
      <c r="AL16" s="142" t="str">
        <f t="shared" si="25"/>
        <v/>
      </c>
      <c r="AM16" s="142" t="str">
        <f t="shared" si="25"/>
        <v/>
      </c>
      <c r="AN16" s="142" t="str">
        <f t="shared" si="25"/>
        <v/>
      </c>
      <c r="AO16" s="142" t="str">
        <f t="shared" si="25"/>
        <v/>
      </c>
      <c r="AP16" s="142" t="str">
        <f t="shared" si="25"/>
        <v/>
      </c>
      <c r="AQ16" s="142" t="str">
        <f t="shared" si="25"/>
        <v/>
      </c>
      <c r="AR16" s="142" t="str">
        <f t="shared" si="25"/>
        <v/>
      </c>
      <c r="AS16" s="142" t="str">
        <f t="shared" si="25"/>
        <v/>
      </c>
      <c r="AT16" s="142" t="str">
        <f t="shared" si="25"/>
        <v/>
      </c>
      <c r="AU16" s="142" t="str">
        <f t="shared" si="25"/>
        <v/>
      </c>
      <c r="AV16" s="142" t="str">
        <f t="shared" si="25"/>
        <v/>
      </c>
      <c r="AW16" s="142" t="str">
        <f t="shared" si="25"/>
        <v/>
      </c>
      <c r="AX16" s="142" t="str">
        <f t="shared" si="25"/>
        <v/>
      </c>
      <c r="AY16" s="142" t="str">
        <f t="shared" si="25"/>
        <v/>
      </c>
      <c r="AZ16" s="142" t="str">
        <f t="shared" si="25"/>
        <v/>
      </c>
      <c r="BA16" s="142" t="str">
        <f t="shared" si="25"/>
        <v/>
      </c>
      <c r="BB16" s="142" t="str">
        <f t="shared" si="25"/>
        <v/>
      </c>
      <c r="BC16" s="142" t="str">
        <f t="shared" si="25"/>
        <v/>
      </c>
      <c r="BD16" s="142" t="str">
        <f t="shared" si="25"/>
        <v/>
      </c>
      <c r="BE16" s="142" t="str">
        <f t="shared" si="25"/>
        <v/>
      </c>
      <c r="BF16" s="142" t="str">
        <f t="shared" si="25"/>
        <v/>
      </c>
      <c r="BG16" s="142" t="str">
        <f t="shared" si="25"/>
        <v/>
      </c>
      <c r="BH16" s="142" t="str">
        <f t="shared" si="25"/>
        <v/>
      </c>
      <c r="BI16" s="142" t="str">
        <f t="shared" si="25"/>
        <v/>
      </c>
      <c r="BJ16" s="142" t="str">
        <f t="shared" si="25"/>
        <v/>
      </c>
      <c r="BK16" s="142" t="str">
        <f t="shared" si="25"/>
        <v/>
      </c>
      <c r="BL16" s="142" t="str">
        <f t="shared" si="25"/>
        <v/>
      </c>
      <c r="BM16" s="142" t="str">
        <f t="shared" si="25"/>
        <v/>
      </c>
      <c r="BN16" s="142" t="str">
        <f t="shared" si="25"/>
        <v/>
      </c>
      <c r="BO16" s="142" t="str">
        <f t="shared" si="25"/>
        <v/>
      </c>
      <c r="BP16" s="142" t="str">
        <f t="shared" si="25"/>
        <v/>
      </c>
      <c r="BQ16" s="142" t="str">
        <f t="shared" si="25"/>
        <v/>
      </c>
    </row>
    <row r="17" hidden="1" outlineLevel="2">
      <c r="A17" s="141" t="str">
        <f>A$14&amp;" "&amp;A31</f>
        <v>Intérêts Prêt 2</v>
      </c>
      <c r="B17" s="8"/>
      <c r="C17" s="30"/>
      <c r="D17" s="71">
        <f t="shared" si="19"/>
        <v>0</v>
      </c>
      <c r="E17" s="71">
        <f t="shared" si="20"/>
        <v>0</v>
      </c>
      <c r="F17" s="72">
        <f t="shared" si="21"/>
        <v>0</v>
      </c>
      <c r="G17" s="71">
        <f t="shared" si="22"/>
        <v>0</v>
      </c>
      <c r="H17" s="71">
        <f t="shared" si="23"/>
        <v>0</v>
      </c>
      <c r="I17" s="72"/>
      <c r="J17" s="142" t="str">
        <f t="shared" ref="J17:BQ17" si="26">IFERROR(IF(J$2&lt;$B33,0,IF(J$2&lt;$B35,$B32*$B31/12,-IPMT($B32/12,DATEDIF($B35,J$2,"M")+1,$B34*12,$B31))),)</f>
        <v/>
      </c>
      <c r="K17" s="142" t="str">
        <f t="shared" si="26"/>
        <v/>
      </c>
      <c r="L17" s="142" t="str">
        <f t="shared" si="26"/>
        <v/>
      </c>
      <c r="M17" s="142" t="str">
        <f t="shared" si="26"/>
        <v/>
      </c>
      <c r="N17" s="142" t="str">
        <f t="shared" si="26"/>
        <v/>
      </c>
      <c r="O17" s="142" t="str">
        <f t="shared" si="26"/>
        <v/>
      </c>
      <c r="P17" s="142" t="str">
        <f t="shared" si="26"/>
        <v/>
      </c>
      <c r="Q17" s="142" t="str">
        <f t="shared" si="26"/>
        <v/>
      </c>
      <c r="R17" s="142" t="str">
        <f t="shared" si="26"/>
        <v/>
      </c>
      <c r="S17" s="142" t="str">
        <f t="shared" si="26"/>
        <v/>
      </c>
      <c r="T17" s="142" t="str">
        <f t="shared" si="26"/>
        <v/>
      </c>
      <c r="U17" s="142" t="str">
        <f t="shared" si="26"/>
        <v/>
      </c>
      <c r="V17" s="142" t="str">
        <f t="shared" si="26"/>
        <v/>
      </c>
      <c r="W17" s="142" t="str">
        <f t="shared" si="26"/>
        <v/>
      </c>
      <c r="X17" s="142" t="str">
        <f t="shared" si="26"/>
        <v/>
      </c>
      <c r="Y17" s="142" t="str">
        <f t="shared" si="26"/>
        <v/>
      </c>
      <c r="Z17" s="142" t="str">
        <f t="shared" si="26"/>
        <v/>
      </c>
      <c r="AA17" s="142" t="str">
        <f t="shared" si="26"/>
        <v/>
      </c>
      <c r="AB17" s="142" t="str">
        <f t="shared" si="26"/>
        <v/>
      </c>
      <c r="AC17" s="142" t="str">
        <f t="shared" si="26"/>
        <v/>
      </c>
      <c r="AD17" s="142" t="str">
        <f t="shared" si="26"/>
        <v/>
      </c>
      <c r="AE17" s="142" t="str">
        <f t="shared" si="26"/>
        <v/>
      </c>
      <c r="AF17" s="142" t="str">
        <f t="shared" si="26"/>
        <v/>
      </c>
      <c r="AG17" s="142" t="str">
        <f t="shared" si="26"/>
        <v/>
      </c>
      <c r="AH17" s="142" t="str">
        <f t="shared" si="26"/>
        <v/>
      </c>
      <c r="AI17" s="142" t="str">
        <f t="shared" si="26"/>
        <v/>
      </c>
      <c r="AJ17" s="142" t="str">
        <f t="shared" si="26"/>
        <v/>
      </c>
      <c r="AK17" s="142" t="str">
        <f t="shared" si="26"/>
        <v/>
      </c>
      <c r="AL17" s="142" t="str">
        <f t="shared" si="26"/>
        <v/>
      </c>
      <c r="AM17" s="142" t="str">
        <f t="shared" si="26"/>
        <v/>
      </c>
      <c r="AN17" s="142" t="str">
        <f t="shared" si="26"/>
        <v/>
      </c>
      <c r="AO17" s="142" t="str">
        <f t="shared" si="26"/>
        <v/>
      </c>
      <c r="AP17" s="142" t="str">
        <f t="shared" si="26"/>
        <v/>
      </c>
      <c r="AQ17" s="142" t="str">
        <f t="shared" si="26"/>
        <v/>
      </c>
      <c r="AR17" s="142" t="str">
        <f t="shared" si="26"/>
        <v/>
      </c>
      <c r="AS17" s="142" t="str">
        <f t="shared" si="26"/>
        <v/>
      </c>
      <c r="AT17" s="142" t="str">
        <f t="shared" si="26"/>
        <v/>
      </c>
      <c r="AU17" s="142" t="str">
        <f t="shared" si="26"/>
        <v/>
      </c>
      <c r="AV17" s="142" t="str">
        <f t="shared" si="26"/>
        <v/>
      </c>
      <c r="AW17" s="142" t="str">
        <f t="shared" si="26"/>
        <v/>
      </c>
      <c r="AX17" s="142" t="str">
        <f t="shared" si="26"/>
        <v/>
      </c>
      <c r="AY17" s="142" t="str">
        <f t="shared" si="26"/>
        <v/>
      </c>
      <c r="AZ17" s="142" t="str">
        <f t="shared" si="26"/>
        <v/>
      </c>
      <c r="BA17" s="142" t="str">
        <f t="shared" si="26"/>
        <v/>
      </c>
      <c r="BB17" s="142" t="str">
        <f t="shared" si="26"/>
        <v/>
      </c>
      <c r="BC17" s="142" t="str">
        <f t="shared" si="26"/>
        <v/>
      </c>
      <c r="BD17" s="142" t="str">
        <f t="shared" si="26"/>
        <v/>
      </c>
      <c r="BE17" s="142" t="str">
        <f t="shared" si="26"/>
        <v/>
      </c>
      <c r="BF17" s="142" t="str">
        <f t="shared" si="26"/>
        <v/>
      </c>
      <c r="BG17" s="142" t="str">
        <f t="shared" si="26"/>
        <v/>
      </c>
      <c r="BH17" s="142" t="str">
        <f t="shared" si="26"/>
        <v/>
      </c>
      <c r="BI17" s="142" t="str">
        <f t="shared" si="26"/>
        <v/>
      </c>
      <c r="BJ17" s="142" t="str">
        <f t="shared" si="26"/>
        <v/>
      </c>
      <c r="BK17" s="142" t="str">
        <f t="shared" si="26"/>
        <v/>
      </c>
      <c r="BL17" s="142" t="str">
        <f t="shared" si="26"/>
        <v/>
      </c>
      <c r="BM17" s="142" t="str">
        <f t="shared" si="26"/>
        <v/>
      </c>
      <c r="BN17" s="142" t="str">
        <f t="shared" si="26"/>
        <v/>
      </c>
      <c r="BO17" s="142" t="str">
        <f t="shared" si="26"/>
        <v/>
      </c>
      <c r="BP17" s="142" t="str">
        <f t="shared" si="26"/>
        <v/>
      </c>
      <c r="BQ17" s="142" t="str">
        <f t="shared" si="26"/>
        <v/>
      </c>
    </row>
    <row r="18" hidden="1" outlineLevel="2">
      <c r="A18" s="141" t="str">
        <f>A$14&amp;" "&amp;A36</f>
        <v>Intérêts Prêt 3</v>
      </c>
      <c r="B18" s="8"/>
      <c r="C18" s="30"/>
      <c r="D18" s="71">
        <f t="shared" si="19"/>
        <v>0</v>
      </c>
      <c r="E18" s="71">
        <f t="shared" si="20"/>
        <v>0</v>
      </c>
      <c r="F18" s="72">
        <f t="shared" si="21"/>
        <v>0</v>
      </c>
      <c r="G18" s="71">
        <f t="shared" si="22"/>
        <v>0</v>
      </c>
      <c r="H18" s="71">
        <f t="shared" si="23"/>
        <v>0</v>
      </c>
      <c r="I18" s="72"/>
      <c r="J18" s="142" t="str">
        <f t="shared" ref="J18:BQ18" si="27">IFERROR(IF(J$2&lt;$B38,0,IF(J$2&lt;$B40,$B37*$B36/12,-IPMT($B37/12,DATEDIF($B40,J$2,"M")+1,$B39*12,$B36))),)</f>
        <v/>
      </c>
      <c r="K18" s="142" t="str">
        <f t="shared" si="27"/>
        <v/>
      </c>
      <c r="L18" s="142" t="str">
        <f t="shared" si="27"/>
        <v/>
      </c>
      <c r="M18" s="142" t="str">
        <f t="shared" si="27"/>
        <v/>
      </c>
      <c r="N18" s="142" t="str">
        <f t="shared" si="27"/>
        <v/>
      </c>
      <c r="O18" s="142" t="str">
        <f t="shared" si="27"/>
        <v/>
      </c>
      <c r="P18" s="142" t="str">
        <f t="shared" si="27"/>
        <v/>
      </c>
      <c r="Q18" s="142" t="str">
        <f t="shared" si="27"/>
        <v/>
      </c>
      <c r="R18" s="142" t="str">
        <f t="shared" si="27"/>
        <v/>
      </c>
      <c r="S18" s="142" t="str">
        <f t="shared" si="27"/>
        <v/>
      </c>
      <c r="T18" s="142" t="str">
        <f t="shared" si="27"/>
        <v/>
      </c>
      <c r="U18" s="142" t="str">
        <f t="shared" si="27"/>
        <v/>
      </c>
      <c r="V18" s="142" t="str">
        <f t="shared" si="27"/>
        <v/>
      </c>
      <c r="W18" s="142" t="str">
        <f t="shared" si="27"/>
        <v/>
      </c>
      <c r="X18" s="142" t="str">
        <f t="shared" si="27"/>
        <v/>
      </c>
      <c r="Y18" s="142" t="str">
        <f t="shared" si="27"/>
        <v/>
      </c>
      <c r="Z18" s="142" t="str">
        <f t="shared" si="27"/>
        <v/>
      </c>
      <c r="AA18" s="142" t="str">
        <f t="shared" si="27"/>
        <v/>
      </c>
      <c r="AB18" s="142" t="str">
        <f t="shared" si="27"/>
        <v/>
      </c>
      <c r="AC18" s="142" t="str">
        <f t="shared" si="27"/>
        <v/>
      </c>
      <c r="AD18" s="142" t="str">
        <f t="shared" si="27"/>
        <v/>
      </c>
      <c r="AE18" s="142" t="str">
        <f t="shared" si="27"/>
        <v/>
      </c>
      <c r="AF18" s="142" t="str">
        <f t="shared" si="27"/>
        <v/>
      </c>
      <c r="AG18" s="142" t="str">
        <f t="shared" si="27"/>
        <v/>
      </c>
      <c r="AH18" s="142" t="str">
        <f t="shared" si="27"/>
        <v/>
      </c>
      <c r="AI18" s="142" t="str">
        <f t="shared" si="27"/>
        <v/>
      </c>
      <c r="AJ18" s="142" t="str">
        <f t="shared" si="27"/>
        <v/>
      </c>
      <c r="AK18" s="142" t="str">
        <f t="shared" si="27"/>
        <v/>
      </c>
      <c r="AL18" s="142" t="str">
        <f t="shared" si="27"/>
        <v/>
      </c>
      <c r="AM18" s="142" t="str">
        <f t="shared" si="27"/>
        <v/>
      </c>
      <c r="AN18" s="142" t="str">
        <f t="shared" si="27"/>
        <v/>
      </c>
      <c r="AO18" s="142" t="str">
        <f t="shared" si="27"/>
        <v/>
      </c>
      <c r="AP18" s="142" t="str">
        <f t="shared" si="27"/>
        <v/>
      </c>
      <c r="AQ18" s="142" t="str">
        <f t="shared" si="27"/>
        <v/>
      </c>
      <c r="AR18" s="142" t="str">
        <f t="shared" si="27"/>
        <v/>
      </c>
      <c r="AS18" s="142" t="str">
        <f t="shared" si="27"/>
        <v/>
      </c>
      <c r="AT18" s="142" t="str">
        <f t="shared" si="27"/>
        <v/>
      </c>
      <c r="AU18" s="142" t="str">
        <f t="shared" si="27"/>
        <v/>
      </c>
      <c r="AV18" s="142" t="str">
        <f t="shared" si="27"/>
        <v/>
      </c>
      <c r="AW18" s="142" t="str">
        <f t="shared" si="27"/>
        <v/>
      </c>
      <c r="AX18" s="142" t="str">
        <f t="shared" si="27"/>
        <v/>
      </c>
      <c r="AY18" s="142" t="str">
        <f t="shared" si="27"/>
        <v/>
      </c>
      <c r="AZ18" s="142" t="str">
        <f t="shared" si="27"/>
        <v/>
      </c>
      <c r="BA18" s="142" t="str">
        <f t="shared" si="27"/>
        <v/>
      </c>
      <c r="BB18" s="142" t="str">
        <f t="shared" si="27"/>
        <v/>
      </c>
      <c r="BC18" s="142" t="str">
        <f t="shared" si="27"/>
        <v/>
      </c>
      <c r="BD18" s="142" t="str">
        <f t="shared" si="27"/>
        <v/>
      </c>
      <c r="BE18" s="142" t="str">
        <f t="shared" si="27"/>
        <v/>
      </c>
      <c r="BF18" s="142" t="str">
        <f t="shared" si="27"/>
        <v/>
      </c>
      <c r="BG18" s="142" t="str">
        <f t="shared" si="27"/>
        <v/>
      </c>
      <c r="BH18" s="142" t="str">
        <f t="shared" si="27"/>
        <v/>
      </c>
      <c r="BI18" s="142" t="str">
        <f t="shared" si="27"/>
        <v/>
      </c>
      <c r="BJ18" s="142" t="str">
        <f t="shared" si="27"/>
        <v/>
      </c>
      <c r="BK18" s="142" t="str">
        <f t="shared" si="27"/>
        <v/>
      </c>
      <c r="BL18" s="142" t="str">
        <f t="shared" si="27"/>
        <v/>
      </c>
      <c r="BM18" s="142" t="str">
        <f t="shared" si="27"/>
        <v/>
      </c>
      <c r="BN18" s="142" t="str">
        <f t="shared" si="27"/>
        <v/>
      </c>
      <c r="BO18" s="142" t="str">
        <f t="shared" si="27"/>
        <v/>
      </c>
      <c r="BP18" s="142" t="str">
        <f t="shared" si="27"/>
        <v/>
      </c>
      <c r="BQ18" s="142" t="str">
        <f t="shared" si="27"/>
        <v/>
      </c>
    </row>
    <row r="19" hidden="1" outlineLevel="2">
      <c r="A19" s="141" t="str">
        <f>A$14&amp;" "&amp;A41</f>
        <v>Intérêts Prêt 4</v>
      </c>
      <c r="B19" s="8"/>
      <c r="C19" s="30"/>
      <c r="D19" s="71">
        <f t="shared" si="19"/>
        <v>0</v>
      </c>
      <c r="E19" s="71">
        <f t="shared" si="20"/>
        <v>0</v>
      </c>
      <c r="F19" s="72">
        <f t="shared" si="21"/>
        <v>0</v>
      </c>
      <c r="G19" s="71">
        <f t="shared" si="22"/>
        <v>0</v>
      </c>
      <c r="H19" s="71">
        <f t="shared" si="23"/>
        <v>0</v>
      </c>
      <c r="I19" s="72"/>
      <c r="J19" s="142" t="str">
        <f t="shared" ref="J19:BQ19" si="28">IFERROR(IF(J$2&lt;$B43,0,IF(J$2&lt;$B45,$B42*$B41/12,-IPMT($B42/12,DATEDIF($B45,J$2,"M")+1,$B44*12,$B41))),)</f>
        <v/>
      </c>
      <c r="K19" s="142" t="str">
        <f t="shared" si="28"/>
        <v/>
      </c>
      <c r="L19" s="142" t="str">
        <f t="shared" si="28"/>
        <v/>
      </c>
      <c r="M19" s="142" t="str">
        <f t="shared" si="28"/>
        <v/>
      </c>
      <c r="N19" s="142" t="str">
        <f t="shared" si="28"/>
        <v/>
      </c>
      <c r="O19" s="142" t="str">
        <f t="shared" si="28"/>
        <v/>
      </c>
      <c r="P19" s="142" t="str">
        <f t="shared" si="28"/>
        <v/>
      </c>
      <c r="Q19" s="142" t="str">
        <f t="shared" si="28"/>
        <v/>
      </c>
      <c r="R19" s="142" t="str">
        <f t="shared" si="28"/>
        <v/>
      </c>
      <c r="S19" s="142" t="str">
        <f t="shared" si="28"/>
        <v/>
      </c>
      <c r="T19" s="142" t="str">
        <f t="shared" si="28"/>
        <v/>
      </c>
      <c r="U19" s="142" t="str">
        <f t="shared" si="28"/>
        <v/>
      </c>
      <c r="V19" s="142" t="str">
        <f t="shared" si="28"/>
        <v/>
      </c>
      <c r="W19" s="142" t="str">
        <f t="shared" si="28"/>
        <v/>
      </c>
      <c r="X19" s="142" t="str">
        <f t="shared" si="28"/>
        <v/>
      </c>
      <c r="Y19" s="142" t="str">
        <f t="shared" si="28"/>
        <v/>
      </c>
      <c r="Z19" s="142" t="str">
        <f t="shared" si="28"/>
        <v/>
      </c>
      <c r="AA19" s="142" t="str">
        <f t="shared" si="28"/>
        <v/>
      </c>
      <c r="AB19" s="142" t="str">
        <f t="shared" si="28"/>
        <v/>
      </c>
      <c r="AC19" s="142" t="str">
        <f t="shared" si="28"/>
        <v/>
      </c>
      <c r="AD19" s="142" t="str">
        <f t="shared" si="28"/>
        <v/>
      </c>
      <c r="AE19" s="142" t="str">
        <f t="shared" si="28"/>
        <v/>
      </c>
      <c r="AF19" s="142" t="str">
        <f t="shared" si="28"/>
        <v/>
      </c>
      <c r="AG19" s="142" t="str">
        <f t="shared" si="28"/>
        <v/>
      </c>
      <c r="AH19" s="142" t="str">
        <f t="shared" si="28"/>
        <v/>
      </c>
      <c r="AI19" s="142" t="str">
        <f t="shared" si="28"/>
        <v/>
      </c>
      <c r="AJ19" s="142" t="str">
        <f t="shared" si="28"/>
        <v/>
      </c>
      <c r="AK19" s="142" t="str">
        <f t="shared" si="28"/>
        <v/>
      </c>
      <c r="AL19" s="142" t="str">
        <f t="shared" si="28"/>
        <v/>
      </c>
      <c r="AM19" s="142" t="str">
        <f t="shared" si="28"/>
        <v/>
      </c>
      <c r="AN19" s="142" t="str">
        <f t="shared" si="28"/>
        <v/>
      </c>
      <c r="AO19" s="142" t="str">
        <f t="shared" si="28"/>
        <v/>
      </c>
      <c r="AP19" s="142" t="str">
        <f t="shared" si="28"/>
        <v/>
      </c>
      <c r="AQ19" s="142" t="str">
        <f t="shared" si="28"/>
        <v/>
      </c>
      <c r="AR19" s="142" t="str">
        <f t="shared" si="28"/>
        <v/>
      </c>
      <c r="AS19" s="142" t="str">
        <f t="shared" si="28"/>
        <v/>
      </c>
      <c r="AT19" s="142" t="str">
        <f t="shared" si="28"/>
        <v/>
      </c>
      <c r="AU19" s="142" t="str">
        <f t="shared" si="28"/>
        <v/>
      </c>
      <c r="AV19" s="142" t="str">
        <f t="shared" si="28"/>
        <v/>
      </c>
      <c r="AW19" s="142" t="str">
        <f t="shared" si="28"/>
        <v/>
      </c>
      <c r="AX19" s="142" t="str">
        <f t="shared" si="28"/>
        <v/>
      </c>
      <c r="AY19" s="142" t="str">
        <f t="shared" si="28"/>
        <v/>
      </c>
      <c r="AZ19" s="142" t="str">
        <f t="shared" si="28"/>
        <v/>
      </c>
      <c r="BA19" s="142" t="str">
        <f t="shared" si="28"/>
        <v/>
      </c>
      <c r="BB19" s="142" t="str">
        <f t="shared" si="28"/>
        <v/>
      </c>
      <c r="BC19" s="142" t="str">
        <f t="shared" si="28"/>
        <v/>
      </c>
      <c r="BD19" s="142" t="str">
        <f t="shared" si="28"/>
        <v/>
      </c>
      <c r="BE19" s="142" t="str">
        <f t="shared" si="28"/>
        <v/>
      </c>
      <c r="BF19" s="142" t="str">
        <f t="shared" si="28"/>
        <v/>
      </c>
      <c r="BG19" s="142" t="str">
        <f t="shared" si="28"/>
        <v/>
      </c>
      <c r="BH19" s="142" t="str">
        <f t="shared" si="28"/>
        <v/>
      </c>
      <c r="BI19" s="142" t="str">
        <f t="shared" si="28"/>
        <v/>
      </c>
      <c r="BJ19" s="142" t="str">
        <f t="shared" si="28"/>
        <v/>
      </c>
      <c r="BK19" s="142" t="str">
        <f t="shared" si="28"/>
        <v/>
      </c>
      <c r="BL19" s="142" t="str">
        <f t="shared" si="28"/>
        <v/>
      </c>
      <c r="BM19" s="142" t="str">
        <f t="shared" si="28"/>
        <v/>
      </c>
      <c r="BN19" s="142" t="str">
        <f t="shared" si="28"/>
        <v/>
      </c>
      <c r="BO19" s="142" t="str">
        <f t="shared" si="28"/>
        <v/>
      </c>
      <c r="BP19" s="142" t="str">
        <f t="shared" si="28"/>
        <v/>
      </c>
      <c r="BQ19" s="142" t="str">
        <f t="shared" si="28"/>
        <v/>
      </c>
    </row>
    <row r="20" hidden="1" outlineLevel="2">
      <c r="A20" s="141" t="str">
        <f>A$14&amp;" "&amp;A46</f>
        <v>Intérêts Prêt 5</v>
      </c>
      <c r="B20" s="8"/>
      <c r="C20" s="30"/>
      <c r="D20" s="71">
        <f t="shared" si="19"/>
        <v>0</v>
      </c>
      <c r="E20" s="71">
        <f t="shared" si="20"/>
        <v>0</v>
      </c>
      <c r="F20" s="72">
        <f t="shared" si="21"/>
        <v>0</v>
      </c>
      <c r="G20" s="71">
        <f t="shared" si="22"/>
        <v>0</v>
      </c>
      <c r="H20" s="71">
        <f t="shared" si="23"/>
        <v>0</v>
      </c>
      <c r="I20" s="72"/>
      <c r="J20" s="142" t="str">
        <f t="shared" ref="J20:BQ20" si="29">IFERROR(IF(J$2&lt;$B48,0,IF(J$2&lt;$B50,$B47*$B46/12,-IPMT($B47/12,DATEDIF($B50,J$2,"M")+1,$B49*12,$B46))),)</f>
        <v/>
      </c>
      <c r="K20" s="142" t="str">
        <f t="shared" si="29"/>
        <v/>
      </c>
      <c r="L20" s="142" t="str">
        <f t="shared" si="29"/>
        <v/>
      </c>
      <c r="M20" s="142" t="str">
        <f t="shared" si="29"/>
        <v/>
      </c>
      <c r="N20" s="142" t="str">
        <f t="shared" si="29"/>
        <v/>
      </c>
      <c r="O20" s="142" t="str">
        <f t="shared" si="29"/>
        <v/>
      </c>
      <c r="P20" s="142" t="str">
        <f t="shared" si="29"/>
        <v/>
      </c>
      <c r="Q20" s="142" t="str">
        <f t="shared" si="29"/>
        <v/>
      </c>
      <c r="R20" s="142" t="str">
        <f t="shared" si="29"/>
        <v/>
      </c>
      <c r="S20" s="142" t="str">
        <f t="shared" si="29"/>
        <v/>
      </c>
      <c r="T20" s="142" t="str">
        <f t="shared" si="29"/>
        <v/>
      </c>
      <c r="U20" s="142" t="str">
        <f t="shared" si="29"/>
        <v/>
      </c>
      <c r="V20" s="142" t="str">
        <f t="shared" si="29"/>
        <v/>
      </c>
      <c r="W20" s="142" t="str">
        <f t="shared" si="29"/>
        <v/>
      </c>
      <c r="X20" s="142" t="str">
        <f t="shared" si="29"/>
        <v/>
      </c>
      <c r="Y20" s="142" t="str">
        <f t="shared" si="29"/>
        <v/>
      </c>
      <c r="Z20" s="142" t="str">
        <f t="shared" si="29"/>
        <v/>
      </c>
      <c r="AA20" s="142" t="str">
        <f t="shared" si="29"/>
        <v/>
      </c>
      <c r="AB20" s="142" t="str">
        <f t="shared" si="29"/>
        <v/>
      </c>
      <c r="AC20" s="142" t="str">
        <f t="shared" si="29"/>
        <v/>
      </c>
      <c r="AD20" s="142" t="str">
        <f t="shared" si="29"/>
        <v/>
      </c>
      <c r="AE20" s="142" t="str">
        <f t="shared" si="29"/>
        <v/>
      </c>
      <c r="AF20" s="142" t="str">
        <f t="shared" si="29"/>
        <v/>
      </c>
      <c r="AG20" s="142" t="str">
        <f t="shared" si="29"/>
        <v/>
      </c>
      <c r="AH20" s="142" t="str">
        <f t="shared" si="29"/>
        <v/>
      </c>
      <c r="AI20" s="142" t="str">
        <f t="shared" si="29"/>
        <v/>
      </c>
      <c r="AJ20" s="142" t="str">
        <f t="shared" si="29"/>
        <v/>
      </c>
      <c r="AK20" s="142" t="str">
        <f t="shared" si="29"/>
        <v/>
      </c>
      <c r="AL20" s="142" t="str">
        <f t="shared" si="29"/>
        <v/>
      </c>
      <c r="AM20" s="142" t="str">
        <f t="shared" si="29"/>
        <v/>
      </c>
      <c r="AN20" s="142" t="str">
        <f t="shared" si="29"/>
        <v/>
      </c>
      <c r="AO20" s="142" t="str">
        <f t="shared" si="29"/>
        <v/>
      </c>
      <c r="AP20" s="142" t="str">
        <f t="shared" si="29"/>
        <v/>
      </c>
      <c r="AQ20" s="142" t="str">
        <f t="shared" si="29"/>
        <v/>
      </c>
      <c r="AR20" s="142" t="str">
        <f t="shared" si="29"/>
        <v/>
      </c>
      <c r="AS20" s="142" t="str">
        <f t="shared" si="29"/>
        <v/>
      </c>
      <c r="AT20" s="142" t="str">
        <f t="shared" si="29"/>
        <v/>
      </c>
      <c r="AU20" s="142" t="str">
        <f t="shared" si="29"/>
        <v/>
      </c>
      <c r="AV20" s="142" t="str">
        <f t="shared" si="29"/>
        <v/>
      </c>
      <c r="AW20" s="142" t="str">
        <f t="shared" si="29"/>
        <v/>
      </c>
      <c r="AX20" s="142" t="str">
        <f t="shared" si="29"/>
        <v/>
      </c>
      <c r="AY20" s="142" t="str">
        <f t="shared" si="29"/>
        <v/>
      </c>
      <c r="AZ20" s="142" t="str">
        <f t="shared" si="29"/>
        <v/>
      </c>
      <c r="BA20" s="142" t="str">
        <f t="shared" si="29"/>
        <v/>
      </c>
      <c r="BB20" s="142" t="str">
        <f t="shared" si="29"/>
        <v/>
      </c>
      <c r="BC20" s="142" t="str">
        <f t="shared" si="29"/>
        <v/>
      </c>
      <c r="BD20" s="142" t="str">
        <f t="shared" si="29"/>
        <v/>
      </c>
      <c r="BE20" s="142" t="str">
        <f t="shared" si="29"/>
        <v/>
      </c>
      <c r="BF20" s="142" t="str">
        <f t="shared" si="29"/>
        <v/>
      </c>
      <c r="BG20" s="142" t="str">
        <f t="shared" si="29"/>
        <v/>
      </c>
      <c r="BH20" s="142" t="str">
        <f t="shared" si="29"/>
        <v/>
      </c>
      <c r="BI20" s="142" t="str">
        <f t="shared" si="29"/>
        <v/>
      </c>
      <c r="BJ20" s="142" t="str">
        <f t="shared" si="29"/>
        <v/>
      </c>
      <c r="BK20" s="142" t="str">
        <f t="shared" si="29"/>
        <v/>
      </c>
      <c r="BL20" s="142" t="str">
        <f t="shared" si="29"/>
        <v/>
      </c>
      <c r="BM20" s="142" t="str">
        <f t="shared" si="29"/>
        <v/>
      </c>
      <c r="BN20" s="142" t="str">
        <f t="shared" si="29"/>
        <v/>
      </c>
      <c r="BO20" s="142" t="str">
        <f t="shared" si="29"/>
        <v/>
      </c>
      <c r="BP20" s="142" t="str">
        <f t="shared" si="29"/>
        <v/>
      </c>
      <c r="BQ20" s="142" t="str">
        <f t="shared" si="29"/>
        <v/>
      </c>
    </row>
    <row r="21" hidden="1" outlineLevel="1">
      <c r="A21" s="8" t="str">
        <f>CR!A124</f>
        <v>Impôt sur les sociétés</v>
      </c>
      <c r="B21" s="39">
        <v>0.0</v>
      </c>
      <c r="C21" s="30"/>
      <c r="D21" s="71">
        <f t="shared" si="19"/>
        <v>0</v>
      </c>
      <c r="E21" s="71">
        <f t="shared" si="20"/>
        <v>0</v>
      </c>
      <c r="F21" s="71">
        <f t="shared" si="21"/>
        <v>0</v>
      </c>
      <c r="G21" s="71">
        <f t="shared" si="22"/>
        <v>0</v>
      </c>
      <c r="H21" s="71">
        <f t="shared" si="23"/>
        <v>0</v>
      </c>
      <c r="I21" s="72"/>
      <c r="J21" s="137">
        <f>CR!Q124</f>
        <v>0</v>
      </c>
      <c r="K21" s="137">
        <f>CR!R124</f>
        <v>0</v>
      </c>
      <c r="L21" s="137">
        <f>CR!S124</f>
        <v>0</v>
      </c>
      <c r="M21" s="137">
        <f>CR!T124</f>
        <v>0</v>
      </c>
      <c r="N21" s="137">
        <f>CR!U124</f>
        <v>0</v>
      </c>
      <c r="O21" s="137">
        <f>CR!V124</f>
        <v>0</v>
      </c>
      <c r="P21" s="137">
        <f>CR!W124</f>
        <v>0</v>
      </c>
      <c r="Q21" s="137">
        <f>CR!X124</f>
        <v>0</v>
      </c>
      <c r="R21" s="137">
        <f>CR!Y124</f>
        <v>0</v>
      </c>
      <c r="S21" s="137">
        <f>CR!Z124</f>
        <v>0</v>
      </c>
      <c r="T21" s="137">
        <f>CR!AA124</f>
        <v>0</v>
      </c>
      <c r="U21" s="137">
        <f>CR!AB124</f>
        <v>0</v>
      </c>
      <c r="V21" s="137">
        <f>CR!AC124</f>
        <v>0</v>
      </c>
      <c r="W21" s="137">
        <f>CR!AD124</f>
        <v>0</v>
      </c>
      <c r="X21" s="137">
        <f>CR!AE124</f>
        <v>0</v>
      </c>
      <c r="Y21" s="137">
        <f>CR!AF124</f>
        <v>0</v>
      </c>
      <c r="Z21" s="137">
        <f>CR!AG124</f>
        <v>0</v>
      </c>
      <c r="AA21" s="137">
        <f>CR!AH124</f>
        <v>0</v>
      </c>
      <c r="AB21" s="137">
        <f>CR!AI124</f>
        <v>0</v>
      </c>
      <c r="AC21" s="137">
        <f>CR!AJ124</f>
        <v>0</v>
      </c>
      <c r="AD21" s="137">
        <f>CR!AK124</f>
        <v>0</v>
      </c>
      <c r="AE21" s="137">
        <f>CR!AL124</f>
        <v>0</v>
      </c>
      <c r="AF21" s="137">
        <f>CR!AM124</f>
        <v>0</v>
      </c>
      <c r="AG21" s="137">
        <f>CR!AN124</f>
        <v>0</v>
      </c>
      <c r="AH21" s="137">
        <f>CR!AO124</f>
        <v>0</v>
      </c>
      <c r="AI21" s="137">
        <f>CR!AP124</f>
        <v>0</v>
      </c>
      <c r="AJ21" s="137">
        <f>CR!AQ124</f>
        <v>0</v>
      </c>
      <c r="AK21" s="137">
        <f>CR!AR124</f>
        <v>0</v>
      </c>
      <c r="AL21" s="137">
        <f>CR!AS124</f>
        <v>0</v>
      </c>
      <c r="AM21" s="137">
        <f>CR!AT124</f>
        <v>0</v>
      </c>
      <c r="AN21" s="137">
        <f>CR!AU124</f>
        <v>0</v>
      </c>
      <c r="AO21" s="137">
        <f>CR!AV124</f>
        <v>0</v>
      </c>
      <c r="AP21" s="137">
        <f>CR!AW124</f>
        <v>0</v>
      </c>
      <c r="AQ21" s="137">
        <f>CR!AX124</f>
        <v>0</v>
      </c>
      <c r="AR21" s="137">
        <f>CR!AY124</f>
        <v>0</v>
      </c>
      <c r="AS21" s="137">
        <f>CR!AZ124</f>
        <v>0</v>
      </c>
      <c r="AT21" s="137">
        <f>CR!BA124</f>
        <v>0</v>
      </c>
      <c r="AU21" s="137">
        <f>CR!BB124</f>
        <v>0</v>
      </c>
      <c r="AV21" s="137">
        <f>CR!BC124</f>
        <v>0</v>
      </c>
      <c r="AW21" s="137">
        <f>CR!BD124</f>
        <v>0</v>
      </c>
      <c r="AX21" s="137">
        <f>CR!BE124</f>
        <v>0</v>
      </c>
      <c r="AY21" s="137">
        <f>CR!BF124</f>
        <v>0</v>
      </c>
      <c r="AZ21" s="137">
        <f>CR!BG124</f>
        <v>0</v>
      </c>
      <c r="BA21" s="137">
        <f>CR!BH124</f>
        <v>0</v>
      </c>
      <c r="BB21" s="137">
        <f>CR!BI124</f>
        <v>0</v>
      </c>
      <c r="BC21" s="137">
        <f>CR!BJ124</f>
        <v>0</v>
      </c>
      <c r="BD21" s="137">
        <f>CR!BK124</f>
        <v>0</v>
      </c>
      <c r="BE21" s="137">
        <f>CR!BL124</f>
        <v>0</v>
      </c>
      <c r="BF21" s="137">
        <f>CR!BM124</f>
        <v>0</v>
      </c>
      <c r="BG21" s="137">
        <f>CR!BN124</f>
        <v>0</v>
      </c>
      <c r="BH21" s="137">
        <f>CR!BO124</f>
        <v>0</v>
      </c>
      <c r="BI21" s="137">
        <f>CR!BP124</f>
        <v>0</v>
      </c>
      <c r="BJ21" s="137">
        <f>CR!BQ124</f>
        <v>0</v>
      </c>
      <c r="BK21" s="137">
        <f>CR!BR124</f>
        <v>0</v>
      </c>
      <c r="BL21" s="137">
        <f>CR!BS124</f>
        <v>0</v>
      </c>
      <c r="BM21" s="137">
        <f>CR!BT124</f>
        <v>0</v>
      </c>
      <c r="BN21" s="137">
        <f>CR!BU124</f>
        <v>0</v>
      </c>
      <c r="BO21" s="137">
        <f>CR!BV124</f>
        <v>0</v>
      </c>
      <c r="BP21" s="137">
        <f>CR!BW124</f>
        <v>0</v>
      </c>
      <c r="BQ21" s="137">
        <f>CR!BX124</f>
        <v>0</v>
      </c>
    </row>
    <row r="22">
      <c r="A22" s="143" t="str">
        <f>CONFIG!D110</f>
        <v>Flux de trésorerie d'exploitation</v>
      </c>
      <c r="B22" s="143"/>
      <c r="C22" s="90"/>
      <c r="D22" s="144">
        <f t="shared" ref="D22:H22" si="30">D3-D6</f>
        <v>0</v>
      </c>
      <c r="E22" s="144">
        <f t="shared" si="30"/>
        <v>0</v>
      </c>
      <c r="F22" s="144">
        <f t="shared" si="30"/>
        <v>0</v>
      </c>
      <c r="G22" s="144">
        <f t="shared" si="30"/>
        <v>0</v>
      </c>
      <c r="H22" s="144">
        <f t="shared" si="30"/>
        <v>0</v>
      </c>
      <c r="I22" s="91"/>
      <c r="J22" s="144">
        <f t="shared" ref="J22:BQ22" si="31">J3-J6</f>
        <v>0</v>
      </c>
      <c r="K22" s="144">
        <f t="shared" si="31"/>
        <v>0</v>
      </c>
      <c r="L22" s="144">
        <f t="shared" si="31"/>
        <v>0</v>
      </c>
      <c r="M22" s="144">
        <f t="shared" si="31"/>
        <v>0</v>
      </c>
      <c r="N22" s="144">
        <f t="shared" si="31"/>
        <v>0</v>
      </c>
      <c r="O22" s="144">
        <f t="shared" si="31"/>
        <v>0</v>
      </c>
      <c r="P22" s="144">
        <f t="shared" si="31"/>
        <v>0</v>
      </c>
      <c r="Q22" s="144">
        <f t="shared" si="31"/>
        <v>0</v>
      </c>
      <c r="R22" s="144">
        <f t="shared" si="31"/>
        <v>0</v>
      </c>
      <c r="S22" s="144">
        <f t="shared" si="31"/>
        <v>0</v>
      </c>
      <c r="T22" s="144">
        <f t="shared" si="31"/>
        <v>0</v>
      </c>
      <c r="U22" s="144">
        <f t="shared" si="31"/>
        <v>0</v>
      </c>
      <c r="V22" s="144">
        <f t="shared" si="31"/>
        <v>0</v>
      </c>
      <c r="W22" s="144">
        <f t="shared" si="31"/>
        <v>0</v>
      </c>
      <c r="X22" s="144">
        <f t="shared" si="31"/>
        <v>0</v>
      </c>
      <c r="Y22" s="144">
        <f t="shared" si="31"/>
        <v>0</v>
      </c>
      <c r="Z22" s="144">
        <f t="shared" si="31"/>
        <v>0</v>
      </c>
      <c r="AA22" s="144">
        <f t="shared" si="31"/>
        <v>0</v>
      </c>
      <c r="AB22" s="144">
        <f t="shared" si="31"/>
        <v>0</v>
      </c>
      <c r="AC22" s="144">
        <f t="shared" si="31"/>
        <v>0</v>
      </c>
      <c r="AD22" s="144">
        <f t="shared" si="31"/>
        <v>0</v>
      </c>
      <c r="AE22" s="144">
        <f t="shared" si="31"/>
        <v>0</v>
      </c>
      <c r="AF22" s="144">
        <f t="shared" si="31"/>
        <v>0</v>
      </c>
      <c r="AG22" s="144">
        <f t="shared" si="31"/>
        <v>0</v>
      </c>
      <c r="AH22" s="144">
        <f t="shared" si="31"/>
        <v>0</v>
      </c>
      <c r="AI22" s="144">
        <f t="shared" si="31"/>
        <v>0</v>
      </c>
      <c r="AJ22" s="144">
        <f t="shared" si="31"/>
        <v>0</v>
      </c>
      <c r="AK22" s="144">
        <f t="shared" si="31"/>
        <v>0</v>
      </c>
      <c r="AL22" s="144">
        <f t="shared" si="31"/>
        <v>0</v>
      </c>
      <c r="AM22" s="144">
        <f t="shared" si="31"/>
        <v>0</v>
      </c>
      <c r="AN22" s="144">
        <f t="shared" si="31"/>
        <v>0</v>
      </c>
      <c r="AO22" s="144">
        <f t="shared" si="31"/>
        <v>0</v>
      </c>
      <c r="AP22" s="144">
        <f t="shared" si="31"/>
        <v>0</v>
      </c>
      <c r="AQ22" s="144">
        <f t="shared" si="31"/>
        <v>0</v>
      </c>
      <c r="AR22" s="144">
        <f t="shared" si="31"/>
        <v>0</v>
      </c>
      <c r="AS22" s="144">
        <f t="shared" si="31"/>
        <v>0</v>
      </c>
      <c r="AT22" s="144">
        <f t="shared" si="31"/>
        <v>0</v>
      </c>
      <c r="AU22" s="144">
        <f t="shared" si="31"/>
        <v>0</v>
      </c>
      <c r="AV22" s="144">
        <f t="shared" si="31"/>
        <v>0</v>
      </c>
      <c r="AW22" s="144">
        <f t="shared" si="31"/>
        <v>0</v>
      </c>
      <c r="AX22" s="144">
        <f t="shared" si="31"/>
        <v>0</v>
      </c>
      <c r="AY22" s="144">
        <f t="shared" si="31"/>
        <v>0</v>
      </c>
      <c r="AZ22" s="144">
        <f t="shared" si="31"/>
        <v>0</v>
      </c>
      <c r="BA22" s="144">
        <f t="shared" si="31"/>
        <v>0</v>
      </c>
      <c r="BB22" s="144">
        <f t="shared" si="31"/>
        <v>0</v>
      </c>
      <c r="BC22" s="144">
        <f t="shared" si="31"/>
        <v>0</v>
      </c>
      <c r="BD22" s="144">
        <f t="shared" si="31"/>
        <v>0</v>
      </c>
      <c r="BE22" s="144">
        <f t="shared" si="31"/>
        <v>0</v>
      </c>
      <c r="BF22" s="144">
        <f t="shared" si="31"/>
        <v>0</v>
      </c>
      <c r="BG22" s="144">
        <f t="shared" si="31"/>
        <v>0</v>
      </c>
      <c r="BH22" s="144">
        <f t="shared" si="31"/>
        <v>0</v>
      </c>
      <c r="BI22" s="144">
        <f t="shared" si="31"/>
        <v>0</v>
      </c>
      <c r="BJ22" s="144">
        <f t="shared" si="31"/>
        <v>0</v>
      </c>
      <c r="BK22" s="144">
        <f t="shared" si="31"/>
        <v>0</v>
      </c>
      <c r="BL22" s="144">
        <f t="shared" si="31"/>
        <v>0</v>
      </c>
      <c r="BM22" s="144">
        <f t="shared" si="31"/>
        <v>0</v>
      </c>
      <c r="BN22" s="144">
        <f t="shared" si="31"/>
        <v>0</v>
      </c>
      <c r="BO22" s="144">
        <f t="shared" si="31"/>
        <v>0</v>
      </c>
      <c r="BP22" s="144">
        <f t="shared" si="31"/>
        <v>0</v>
      </c>
      <c r="BQ22" s="144">
        <f t="shared" si="31"/>
        <v>0</v>
      </c>
    </row>
    <row r="23">
      <c r="A23" s="62" t="str">
        <f>CONFIG!D111</f>
        <v>Apports en capital</v>
      </c>
      <c r="B23" s="62"/>
      <c r="C23" s="9"/>
      <c r="D23" s="145">
        <f t="shared" ref="D23:D26" si="32">SUM(J23:U23)</f>
        <v>0</v>
      </c>
      <c r="E23" s="145">
        <f t="shared" ref="E23:E26" si="33">SUM(V23:AG23)</f>
        <v>0</v>
      </c>
      <c r="F23" s="91">
        <f t="shared" ref="F23:F26" si="34">SUM(AH23:AS23)</f>
        <v>0</v>
      </c>
      <c r="G23" s="145">
        <f t="shared" ref="G23:G26" si="35">SUM(AT23:BE23)</f>
        <v>0</v>
      </c>
      <c r="H23" s="145">
        <f t="shared" ref="H23:H26" si="36">SUM(BF23:BQ23)</f>
        <v>0</v>
      </c>
      <c r="I23" s="91"/>
      <c r="J23" s="146"/>
      <c r="K23" s="147"/>
      <c r="L23" s="146"/>
      <c r="M23" s="140"/>
      <c r="N23" s="147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</row>
    <row r="24">
      <c r="A24" s="62" t="str">
        <f>CONFIG!D112</f>
        <v>Apports en compte courant</v>
      </c>
      <c r="B24" s="62"/>
      <c r="C24" s="9"/>
      <c r="D24" s="145">
        <f t="shared" si="32"/>
        <v>0</v>
      </c>
      <c r="E24" s="145">
        <f t="shared" si="33"/>
        <v>0</v>
      </c>
      <c r="F24" s="91">
        <f t="shared" si="34"/>
        <v>0</v>
      </c>
      <c r="G24" s="145">
        <f t="shared" si="35"/>
        <v>0</v>
      </c>
      <c r="H24" s="145">
        <f t="shared" si="36"/>
        <v>0</v>
      </c>
      <c r="I24" s="91"/>
      <c r="J24" s="146"/>
      <c r="K24" s="146"/>
      <c r="L24" s="146"/>
      <c r="M24" s="146"/>
      <c r="N24" s="146"/>
      <c r="O24" s="146"/>
      <c r="P24" s="147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7"/>
      <c r="AE24" s="146"/>
      <c r="AF24" s="146"/>
      <c r="AG24" s="146"/>
      <c r="AH24" s="146"/>
      <c r="AI24" s="146"/>
      <c r="AJ24" s="148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</row>
    <row r="25">
      <c r="A25" s="62" t="str">
        <f>CONFIG!D113</f>
        <v>Emprunts</v>
      </c>
      <c r="B25" s="149"/>
      <c r="C25" s="9"/>
      <c r="D25" s="145">
        <f t="shared" si="32"/>
        <v>0</v>
      </c>
      <c r="E25" s="145">
        <f t="shared" si="33"/>
        <v>0</v>
      </c>
      <c r="F25" s="91">
        <f t="shared" si="34"/>
        <v>0</v>
      </c>
      <c r="G25" s="145">
        <f t="shared" si="35"/>
        <v>0</v>
      </c>
      <c r="H25" s="145">
        <f t="shared" si="36"/>
        <v>0</v>
      </c>
      <c r="I25" s="91"/>
      <c r="J25" s="91">
        <f t="shared" ref="J25:BQ25" si="37">SUM(J26,J31,J36,J41,J46)</f>
        <v>0</v>
      </c>
      <c r="K25" s="91">
        <f t="shared" si="37"/>
        <v>0</v>
      </c>
      <c r="L25" s="91">
        <f t="shared" si="37"/>
        <v>0</v>
      </c>
      <c r="M25" s="91">
        <f t="shared" si="37"/>
        <v>0</v>
      </c>
      <c r="N25" s="91">
        <f t="shared" si="37"/>
        <v>0</v>
      </c>
      <c r="O25" s="91">
        <f t="shared" si="37"/>
        <v>0</v>
      </c>
      <c r="P25" s="91">
        <f t="shared" si="37"/>
        <v>0</v>
      </c>
      <c r="Q25" s="91">
        <f t="shared" si="37"/>
        <v>0</v>
      </c>
      <c r="R25" s="91">
        <f t="shared" si="37"/>
        <v>0</v>
      </c>
      <c r="S25" s="91">
        <f t="shared" si="37"/>
        <v>0</v>
      </c>
      <c r="T25" s="91">
        <f t="shared" si="37"/>
        <v>0</v>
      </c>
      <c r="U25" s="91">
        <f t="shared" si="37"/>
        <v>0</v>
      </c>
      <c r="V25" s="91">
        <f t="shared" si="37"/>
        <v>0</v>
      </c>
      <c r="W25" s="91">
        <f t="shared" si="37"/>
        <v>0</v>
      </c>
      <c r="X25" s="91">
        <f t="shared" si="37"/>
        <v>0</v>
      </c>
      <c r="Y25" s="91">
        <f t="shared" si="37"/>
        <v>0</v>
      </c>
      <c r="Z25" s="91">
        <f t="shared" si="37"/>
        <v>0</v>
      </c>
      <c r="AA25" s="91">
        <f t="shared" si="37"/>
        <v>0</v>
      </c>
      <c r="AB25" s="91">
        <f t="shared" si="37"/>
        <v>0</v>
      </c>
      <c r="AC25" s="91">
        <f t="shared" si="37"/>
        <v>0</v>
      </c>
      <c r="AD25" s="91">
        <f t="shared" si="37"/>
        <v>0</v>
      </c>
      <c r="AE25" s="91">
        <f t="shared" si="37"/>
        <v>0</v>
      </c>
      <c r="AF25" s="91">
        <f t="shared" si="37"/>
        <v>0</v>
      </c>
      <c r="AG25" s="91">
        <f t="shared" si="37"/>
        <v>0</v>
      </c>
      <c r="AH25" s="91">
        <f t="shared" si="37"/>
        <v>0</v>
      </c>
      <c r="AI25" s="91">
        <f t="shared" si="37"/>
        <v>0</v>
      </c>
      <c r="AJ25" s="91">
        <f t="shared" si="37"/>
        <v>0</v>
      </c>
      <c r="AK25" s="91">
        <f t="shared" si="37"/>
        <v>0</v>
      </c>
      <c r="AL25" s="91">
        <f t="shared" si="37"/>
        <v>0</v>
      </c>
      <c r="AM25" s="91">
        <f t="shared" si="37"/>
        <v>0</v>
      </c>
      <c r="AN25" s="91">
        <f t="shared" si="37"/>
        <v>0</v>
      </c>
      <c r="AO25" s="91">
        <f t="shared" si="37"/>
        <v>0</v>
      </c>
      <c r="AP25" s="91">
        <f t="shared" si="37"/>
        <v>0</v>
      </c>
      <c r="AQ25" s="91">
        <f t="shared" si="37"/>
        <v>0</v>
      </c>
      <c r="AR25" s="91">
        <f t="shared" si="37"/>
        <v>0</v>
      </c>
      <c r="AS25" s="91">
        <f t="shared" si="37"/>
        <v>0</v>
      </c>
      <c r="AT25" s="91">
        <f t="shared" si="37"/>
        <v>0</v>
      </c>
      <c r="AU25" s="91">
        <f t="shared" si="37"/>
        <v>0</v>
      </c>
      <c r="AV25" s="91">
        <f t="shared" si="37"/>
        <v>0</v>
      </c>
      <c r="AW25" s="91">
        <f t="shared" si="37"/>
        <v>0</v>
      </c>
      <c r="AX25" s="91">
        <f t="shared" si="37"/>
        <v>0</v>
      </c>
      <c r="AY25" s="91">
        <f t="shared" si="37"/>
        <v>0</v>
      </c>
      <c r="AZ25" s="91">
        <f t="shared" si="37"/>
        <v>0</v>
      </c>
      <c r="BA25" s="91">
        <f t="shared" si="37"/>
        <v>0</v>
      </c>
      <c r="BB25" s="91">
        <f t="shared" si="37"/>
        <v>0</v>
      </c>
      <c r="BC25" s="91">
        <f t="shared" si="37"/>
        <v>0</v>
      </c>
      <c r="BD25" s="91">
        <f t="shared" si="37"/>
        <v>0</v>
      </c>
      <c r="BE25" s="91">
        <f t="shared" si="37"/>
        <v>0</v>
      </c>
      <c r="BF25" s="91">
        <f t="shared" si="37"/>
        <v>0</v>
      </c>
      <c r="BG25" s="91">
        <f t="shared" si="37"/>
        <v>0</v>
      </c>
      <c r="BH25" s="91">
        <f t="shared" si="37"/>
        <v>0</v>
      </c>
      <c r="BI25" s="91">
        <f t="shared" si="37"/>
        <v>0</v>
      </c>
      <c r="BJ25" s="91">
        <f t="shared" si="37"/>
        <v>0</v>
      </c>
      <c r="BK25" s="91">
        <f t="shared" si="37"/>
        <v>0</v>
      </c>
      <c r="BL25" s="91">
        <f t="shared" si="37"/>
        <v>0</v>
      </c>
      <c r="BM25" s="91">
        <f t="shared" si="37"/>
        <v>0</v>
      </c>
      <c r="BN25" s="91">
        <f t="shared" si="37"/>
        <v>0</v>
      </c>
      <c r="BO25" s="91">
        <f t="shared" si="37"/>
        <v>0</v>
      </c>
      <c r="BP25" s="91">
        <f t="shared" si="37"/>
        <v>0</v>
      </c>
      <c r="BQ25" s="91">
        <f t="shared" si="37"/>
        <v>0</v>
      </c>
    </row>
    <row r="26" outlineLevel="1" collapsed="1">
      <c r="A26" s="150" t="s">
        <v>340</v>
      </c>
      <c r="B26" s="151"/>
      <c r="C26" s="9"/>
      <c r="D26" s="145">
        <f t="shared" si="32"/>
        <v>0</v>
      </c>
      <c r="E26" s="145">
        <f t="shared" si="33"/>
        <v>0</v>
      </c>
      <c r="F26" s="91">
        <f t="shared" si="34"/>
        <v>0</v>
      </c>
      <c r="G26" s="145">
        <f t="shared" si="35"/>
        <v>0</v>
      </c>
      <c r="H26" s="145">
        <f t="shared" si="36"/>
        <v>0</v>
      </c>
      <c r="I26" s="91"/>
      <c r="J26" s="152">
        <f t="shared" ref="J26:BQ26" si="38">IF(AND(MONTH($B28)=MONTH(J$2),YEAR($B28)=YEAR(J$2)),$B26,0)</f>
        <v>0</v>
      </c>
      <c r="K26" s="152">
        <f t="shared" si="38"/>
        <v>0</v>
      </c>
      <c r="L26" s="152">
        <f t="shared" si="38"/>
        <v>0</v>
      </c>
      <c r="M26" s="152">
        <f t="shared" si="38"/>
        <v>0</v>
      </c>
      <c r="N26" s="152">
        <f t="shared" si="38"/>
        <v>0</v>
      </c>
      <c r="O26" s="152">
        <f t="shared" si="38"/>
        <v>0</v>
      </c>
      <c r="P26" s="152">
        <f t="shared" si="38"/>
        <v>0</v>
      </c>
      <c r="Q26" s="152">
        <f t="shared" si="38"/>
        <v>0</v>
      </c>
      <c r="R26" s="152">
        <f t="shared" si="38"/>
        <v>0</v>
      </c>
      <c r="S26" s="152">
        <f t="shared" si="38"/>
        <v>0</v>
      </c>
      <c r="T26" s="152">
        <f t="shared" si="38"/>
        <v>0</v>
      </c>
      <c r="U26" s="152">
        <f t="shared" si="38"/>
        <v>0</v>
      </c>
      <c r="V26" s="152">
        <f t="shared" si="38"/>
        <v>0</v>
      </c>
      <c r="W26" s="152">
        <f t="shared" si="38"/>
        <v>0</v>
      </c>
      <c r="X26" s="152">
        <f t="shared" si="38"/>
        <v>0</v>
      </c>
      <c r="Y26" s="152">
        <f t="shared" si="38"/>
        <v>0</v>
      </c>
      <c r="Z26" s="152">
        <f t="shared" si="38"/>
        <v>0</v>
      </c>
      <c r="AA26" s="152">
        <f t="shared" si="38"/>
        <v>0</v>
      </c>
      <c r="AB26" s="152">
        <f t="shared" si="38"/>
        <v>0</v>
      </c>
      <c r="AC26" s="152">
        <f t="shared" si="38"/>
        <v>0</v>
      </c>
      <c r="AD26" s="152">
        <f t="shared" si="38"/>
        <v>0</v>
      </c>
      <c r="AE26" s="152">
        <f t="shared" si="38"/>
        <v>0</v>
      </c>
      <c r="AF26" s="152">
        <f t="shared" si="38"/>
        <v>0</v>
      </c>
      <c r="AG26" s="152">
        <f t="shared" si="38"/>
        <v>0</v>
      </c>
      <c r="AH26" s="152">
        <f t="shared" si="38"/>
        <v>0</v>
      </c>
      <c r="AI26" s="152">
        <f t="shared" si="38"/>
        <v>0</v>
      </c>
      <c r="AJ26" s="152">
        <f t="shared" si="38"/>
        <v>0</v>
      </c>
      <c r="AK26" s="152">
        <f t="shared" si="38"/>
        <v>0</v>
      </c>
      <c r="AL26" s="152">
        <f t="shared" si="38"/>
        <v>0</v>
      </c>
      <c r="AM26" s="152">
        <f t="shared" si="38"/>
        <v>0</v>
      </c>
      <c r="AN26" s="152">
        <f t="shared" si="38"/>
        <v>0</v>
      </c>
      <c r="AO26" s="152">
        <f t="shared" si="38"/>
        <v>0</v>
      </c>
      <c r="AP26" s="152">
        <f t="shared" si="38"/>
        <v>0</v>
      </c>
      <c r="AQ26" s="152">
        <f t="shared" si="38"/>
        <v>0</v>
      </c>
      <c r="AR26" s="152">
        <f t="shared" si="38"/>
        <v>0</v>
      </c>
      <c r="AS26" s="152">
        <f t="shared" si="38"/>
        <v>0</v>
      </c>
      <c r="AT26" s="152">
        <f t="shared" si="38"/>
        <v>0</v>
      </c>
      <c r="AU26" s="152">
        <f t="shared" si="38"/>
        <v>0</v>
      </c>
      <c r="AV26" s="152">
        <f t="shared" si="38"/>
        <v>0</v>
      </c>
      <c r="AW26" s="152">
        <f t="shared" si="38"/>
        <v>0</v>
      </c>
      <c r="AX26" s="152">
        <f t="shared" si="38"/>
        <v>0</v>
      </c>
      <c r="AY26" s="152">
        <f t="shared" si="38"/>
        <v>0</v>
      </c>
      <c r="AZ26" s="152">
        <f t="shared" si="38"/>
        <v>0</v>
      </c>
      <c r="BA26" s="152">
        <f t="shared" si="38"/>
        <v>0</v>
      </c>
      <c r="BB26" s="152">
        <f t="shared" si="38"/>
        <v>0</v>
      </c>
      <c r="BC26" s="152">
        <f t="shared" si="38"/>
        <v>0</v>
      </c>
      <c r="BD26" s="152">
        <f t="shared" si="38"/>
        <v>0</v>
      </c>
      <c r="BE26" s="152">
        <f t="shared" si="38"/>
        <v>0</v>
      </c>
      <c r="BF26" s="152">
        <f t="shared" si="38"/>
        <v>0</v>
      </c>
      <c r="BG26" s="152">
        <f t="shared" si="38"/>
        <v>0</v>
      </c>
      <c r="BH26" s="152">
        <f t="shared" si="38"/>
        <v>0</v>
      </c>
      <c r="BI26" s="152">
        <f t="shared" si="38"/>
        <v>0</v>
      </c>
      <c r="BJ26" s="152">
        <f t="shared" si="38"/>
        <v>0</v>
      </c>
      <c r="BK26" s="152">
        <f t="shared" si="38"/>
        <v>0</v>
      </c>
      <c r="BL26" s="152">
        <f t="shared" si="38"/>
        <v>0</v>
      </c>
      <c r="BM26" s="152">
        <f t="shared" si="38"/>
        <v>0</v>
      </c>
      <c r="BN26" s="152">
        <f t="shared" si="38"/>
        <v>0</v>
      </c>
      <c r="BO26" s="152">
        <f t="shared" si="38"/>
        <v>0</v>
      </c>
      <c r="BP26" s="152">
        <f t="shared" si="38"/>
        <v>0</v>
      </c>
      <c r="BQ26" s="152">
        <f t="shared" si="38"/>
        <v>0</v>
      </c>
    </row>
    <row r="27" hidden="1" outlineLevel="2">
      <c r="A27" s="153" t="str">
        <f>CONFIG!D114</f>
        <v>Taux</v>
      </c>
      <c r="B27" s="154"/>
      <c r="C27" s="30"/>
      <c r="D27" s="155" t="str">
        <f t="shared" ref="D27:H27" si="39">$B27</f>
        <v/>
      </c>
      <c r="E27" s="155" t="str">
        <f t="shared" si="39"/>
        <v/>
      </c>
      <c r="F27" s="155" t="str">
        <f t="shared" si="39"/>
        <v/>
      </c>
      <c r="G27" s="155" t="str">
        <f t="shared" si="39"/>
        <v/>
      </c>
      <c r="H27" s="155" t="str">
        <f t="shared" si="39"/>
        <v/>
      </c>
      <c r="I27" s="72"/>
      <c r="J27" s="155" t="str">
        <f t="shared" ref="J27:BQ27" si="40">$B27</f>
        <v/>
      </c>
      <c r="K27" s="155" t="str">
        <f t="shared" si="40"/>
        <v/>
      </c>
      <c r="L27" s="155" t="str">
        <f t="shared" si="40"/>
        <v/>
      </c>
      <c r="M27" s="155" t="str">
        <f t="shared" si="40"/>
        <v/>
      </c>
      <c r="N27" s="155" t="str">
        <f t="shared" si="40"/>
        <v/>
      </c>
      <c r="O27" s="155" t="str">
        <f t="shared" si="40"/>
        <v/>
      </c>
      <c r="P27" s="155" t="str">
        <f t="shared" si="40"/>
        <v/>
      </c>
      <c r="Q27" s="155" t="str">
        <f t="shared" si="40"/>
        <v/>
      </c>
      <c r="R27" s="155" t="str">
        <f t="shared" si="40"/>
        <v/>
      </c>
      <c r="S27" s="155" t="str">
        <f t="shared" si="40"/>
        <v/>
      </c>
      <c r="T27" s="155" t="str">
        <f t="shared" si="40"/>
        <v/>
      </c>
      <c r="U27" s="155" t="str">
        <f t="shared" si="40"/>
        <v/>
      </c>
      <c r="V27" s="155" t="str">
        <f t="shared" si="40"/>
        <v/>
      </c>
      <c r="W27" s="155" t="str">
        <f t="shared" si="40"/>
        <v/>
      </c>
      <c r="X27" s="155" t="str">
        <f t="shared" si="40"/>
        <v/>
      </c>
      <c r="Y27" s="155" t="str">
        <f t="shared" si="40"/>
        <v/>
      </c>
      <c r="Z27" s="155" t="str">
        <f t="shared" si="40"/>
        <v/>
      </c>
      <c r="AA27" s="155" t="str">
        <f t="shared" si="40"/>
        <v/>
      </c>
      <c r="AB27" s="155" t="str">
        <f t="shared" si="40"/>
        <v/>
      </c>
      <c r="AC27" s="155" t="str">
        <f t="shared" si="40"/>
        <v/>
      </c>
      <c r="AD27" s="155" t="str">
        <f t="shared" si="40"/>
        <v/>
      </c>
      <c r="AE27" s="155" t="str">
        <f t="shared" si="40"/>
        <v/>
      </c>
      <c r="AF27" s="155" t="str">
        <f t="shared" si="40"/>
        <v/>
      </c>
      <c r="AG27" s="155" t="str">
        <f t="shared" si="40"/>
        <v/>
      </c>
      <c r="AH27" s="155" t="str">
        <f t="shared" si="40"/>
        <v/>
      </c>
      <c r="AI27" s="155" t="str">
        <f t="shared" si="40"/>
        <v/>
      </c>
      <c r="AJ27" s="155" t="str">
        <f t="shared" si="40"/>
        <v/>
      </c>
      <c r="AK27" s="155" t="str">
        <f t="shared" si="40"/>
        <v/>
      </c>
      <c r="AL27" s="155" t="str">
        <f t="shared" si="40"/>
        <v/>
      </c>
      <c r="AM27" s="155" t="str">
        <f t="shared" si="40"/>
        <v/>
      </c>
      <c r="AN27" s="155" t="str">
        <f t="shared" si="40"/>
        <v/>
      </c>
      <c r="AO27" s="155" t="str">
        <f t="shared" si="40"/>
        <v/>
      </c>
      <c r="AP27" s="155" t="str">
        <f t="shared" si="40"/>
        <v/>
      </c>
      <c r="AQ27" s="155" t="str">
        <f t="shared" si="40"/>
        <v/>
      </c>
      <c r="AR27" s="155" t="str">
        <f t="shared" si="40"/>
        <v/>
      </c>
      <c r="AS27" s="155" t="str">
        <f t="shared" si="40"/>
        <v/>
      </c>
      <c r="AT27" s="155" t="str">
        <f t="shared" si="40"/>
        <v/>
      </c>
      <c r="AU27" s="155" t="str">
        <f t="shared" si="40"/>
        <v/>
      </c>
      <c r="AV27" s="155" t="str">
        <f t="shared" si="40"/>
        <v/>
      </c>
      <c r="AW27" s="155" t="str">
        <f t="shared" si="40"/>
        <v/>
      </c>
      <c r="AX27" s="155" t="str">
        <f t="shared" si="40"/>
        <v/>
      </c>
      <c r="AY27" s="155" t="str">
        <f t="shared" si="40"/>
        <v/>
      </c>
      <c r="AZ27" s="155" t="str">
        <f t="shared" si="40"/>
        <v/>
      </c>
      <c r="BA27" s="155" t="str">
        <f t="shared" si="40"/>
        <v/>
      </c>
      <c r="BB27" s="155" t="str">
        <f t="shared" si="40"/>
        <v/>
      </c>
      <c r="BC27" s="155" t="str">
        <f t="shared" si="40"/>
        <v/>
      </c>
      <c r="BD27" s="155" t="str">
        <f t="shared" si="40"/>
        <v/>
      </c>
      <c r="BE27" s="155" t="str">
        <f t="shared" si="40"/>
        <v/>
      </c>
      <c r="BF27" s="155" t="str">
        <f t="shared" si="40"/>
        <v/>
      </c>
      <c r="BG27" s="155" t="str">
        <f t="shared" si="40"/>
        <v/>
      </c>
      <c r="BH27" s="155" t="str">
        <f t="shared" si="40"/>
        <v/>
      </c>
      <c r="BI27" s="155" t="str">
        <f t="shared" si="40"/>
        <v/>
      </c>
      <c r="BJ27" s="155" t="str">
        <f t="shared" si="40"/>
        <v/>
      </c>
      <c r="BK27" s="155" t="str">
        <f t="shared" si="40"/>
        <v/>
      </c>
      <c r="BL27" s="155" t="str">
        <f t="shared" si="40"/>
        <v/>
      </c>
      <c r="BM27" s="155" t="str">
        <f t="shared" si="40"/>
        <v/>
      </c>
      <c r="BN27" s="155" t="str">
        <f t="shared" si="40"/>
        <v/>
      </c>
      <c r="BO27" s="155" t="str">
        <f t="shared" si="40"/>
        <v/>
      </c>
      <c r="BP27" s="155" t="str">
        <f t="shared" si="40"/>
        <v/>
      </c>
      <c r="BQ27" s="155" t="str">
        <f t="shared" si="40"/>
        <v/>
      </c>
    </row>
    <row r="28" hidden="1" outlineLevel="2">
      <c r="A28" s="153" t="str">
        <f>CONFIG!D115</f>
        <v>Date</v>
      </c>
      <c r="B28" s="156"/>
      <c r="C28" s="30"/>
      <c r="D28" s="157" t="str">
        <f t="shared" ref="D28:H28" si="41">$B28</f>
        <v/>
      </c>
      <c r="E28" s="157" t="str">
        <f t="shared" si="41"/>
        <v/>
      </c>
      <c r="F28" s="157" t="str">
        <f t="shared" si="41"/>
        <v/>
      </c>
      <c r="G28" s="157" t="str">
        <f t="shared" si="41"/>
        <v/>
      </c>
      <c r="H28" s="157" t="str">
        <f t="shared" si="41"/>
        <v/>
      </c>
      <c r="I28" s="72"/>
      <c r="J28" s="157" t="str">
        <f t="shared" ref="J28:BQ28" si="42">$B28</f>
        <v/>
      </c>
      <c r="K28" s="157" t="str">
        <f t="shared" si="42"/>
        <v/>
      </c>
      <c r="L28" s="157" t="str">
        <f t="shared" si="42"/>
        <v/>
      </c>
      <c r="M28" s="157" t="str">
        <f t="shared" si="42"/>
        <v/>
      </c>
      <c r="N28" s="157" t="str">
        <f t="shared" si="42"/>
        <v/>
      </c>
      <c r="O28" s="157" t="str">
        <f t="shared" si="42"/>
        <v/>
      </c>
      <c r="P28" s="157" t="str">
        <f t="shared" si="42"/>
        <v/>
      </c>
      <c r="Q28" s="157" t="str">
        <f t="shared" si="42"/>
        <v/>
      </c>
      <c r="R28" s="157" t="str">
        <f t="shared" si="42"/>
        <v/>
      </c>
      <c r="S28" s="157" t="str">
        <f t="shared" si="42"/>
        <v/>
      </c>
      <c r="T28" s="157" t="str">
        <f t="shared" si="42"/>
        <v/>
      </c>
      <c r="U28" s="157" t="str">
        <f t="shared" si="42"/>
        <v/>
      </c>
      <c r="V28" s="157" t="str">
        <f t="shared" si="42"/>
        <v/>
      </c>
      <c r="W28" s="157" t="str">
        <f t="shared" si="42"/>
        <v/>
      </c>
      <c r="X28" s="157" t="str">
        <f t="shared" si="42"/>
        <v/>
      </c>
      <c r="Y28" s="157" t="str">
        <f t="shared" si="42"/>
        <v/>
      </c>
      <c r="Z28" s="157" t="str">
        <f t="shared" si="42"/>
        <v/>
      </c>
      <c r="AA28" s="157" t="str">
        <f t="shared" si="42"/>
        <v/>
      </c>
      <c r="AB28" s="157" t="str">
        <f t="shared" si="42"/>
        <v/>
      </c>
      <c r="AC28" s="157" t="str">
        <f t="shared" si="42"/>
        <v/>
      </c>
      <c r="AD28" s="157" t="str">
        <f t="shared" si="42"/>
        <v/>
      </c>
      <c r="AE28" s="157" t="str">
        <f t="shared" si="42"/>
        <v/>
      </c>
      <c r="AF28" s="157" t="str">
        <f t="shared" si="42"/>
        <v/>
      </c>
      <c r="AG28" s="157" t="str">
        <f t="shared" si="42"/>
        <v/>
      </c>
      <c r="AH28" s="157" t="str">
        <f t="shared" si="42"/>
        <v/>
      </c>
      <c r="AI28" s="157" t="str">
        <f t="shared" si="42"/>
        <v/>
      </c>
      <c r="AJ28" s="157" t="str">
        <f t="shared" si="42"/>
        <v/>
      </c>
      <c r="AK28" s="157" t="str">
        <f t="shared" si="42"/>
        <v/>
      </c>
      <c r="AL28" s="157" t="str">
        <f t="shared" si="42"/>
        <v/>
      </c>
      <c r="AM28" s="157" t="str">
        <f t="shared" si="42"/>
        <v/>
      </c>
      <c r="AN28" s="157" t="str">
        <f t="shared" si="42"/>
        <v/>
      </c>
      <c r="AO28" s="157" t="str">
        <f t="shared" si="42"/>
        <v/>
      </c>
      <c r="AP28" s="157" t="str">
        <f t="shared" si="42"/>
        <v/>
      </c>
      <c r="AQ28" s="157" t="str">
        <f t="shared" si="42"/>
        <v/>
      </c>
      <c r="AR28" s="157" t="str">
        <f t="shared" si="42"/>
        <v/>
      </c>
      <c r="AS28" s="157" t="str">
        <f t="shared" si="42"/>
        <v/>
      </c>
      <c r="AT28" s="157" t="str">
        <f t="shared" si="42"/>
        <v/>
      </c>
      <c r="AU28" s="157" t="str">
        <f t="shared" si="42"/>
        <v/>
      </c>
      <c r="AV28" s="157" t="str">
        <f t="shared" si="42"/>
        <v/>
      </c>
      <c r="AW28" s="157" t="str">
        <f t="shared" si="42"/>
        <v/>
      </c>
      <c r="AX28" s="157" t="str">
        <f t="shared" si="42"/>
        <v/>
      </c>
      <c r="AY28" s="157" t="str">
        <f t="shared" si="42"/>
        <v/>
      </c>
      <c r="AZ28" s="157" t="str">
        <f t="shared" si="42"/>
        <v/>
      </c>
      <c r="BA28" s="157" t="str">
        <f t="shared" si="42"/>
        <v/>
      </c>
      <c r="BB28" s="157" t="str">
        <f t="shared" si="42"/>
        <v/>
      </c>
      <c r="BC28" s="157" t="str">
        <f t="shared" si="42"/>
        <v/>
      </c>
      <c r="BD28" s="157" t="str">
        <f t="shared" si="42"/>
        <v/>
      </c>
      <c r="BE28" s="157" t="str">
        <f t="shared" si="42"/>
        <v/>
      </c>
      <c r="BF28" s="157" t="str">
        <f t="shared" si="42"/>
        <v/>
      </c>
      <c r="BG28" s="157" t="str">
        <f t="shared" si="42"/>
        <v/>
      </c>
      <c r="BH28" s="157" t="str">
        <f t="shared" si="42"/>
        <v/>
      </c>
      <c r="BI28" s="157" t="str">
        <f t="shared" si="42"/>
        <v/>
      </c>
      <c r="BJ28" s="157" t="str">
        <f t="shared" si="42"/>
        <v/>
      </c>
      <c r="BK28" s="157" t="str">
        <f t="shared" si="42"/>
        <v/>
      </c>
      <c r="BL28" s="157" t="str">
        <f t="shared" si="42"/>
        <v/>
      </c>
      <c r="BM28" s="157" t="str">
        <f t="shared" si="42"/>
        <v/>
      </c>
      <c r="BN28" s="157" t="str">
        <f t="shared" si="42"/>
        <v/>
      </c>
      <c r="BO28" s="157" t="str">
        <f t="shared" si="42"/>
        <v/>
      </c>
      <c r="BP28" s="157" t="str">
        <f t="shared" si="42"/>
        <v/>
      </c>
      <c r="BQ28" s="157" t="str">
        <f t="shared" si="42"/>
        <v/>
      </c>
    </row>
    <row r="29" hidden="1" outlineLevel="2">
      <c r="A29" s="153" t="str">
        <f>CONFIG!D116</f>
        <v>Durée</v>
      </c>
      <c r="B29" s="39"/>
      <c r="C29" s="30"/>
      <c r="D29" s="71" t="str">
        <f t="shared" ref="D29:H29" si="43">$B29</f>
        <v/>
      </c>
      <c r="E29" s="71" t="str">
        <f t="shared" si="43"/>
        <v/>
      </c>
      <c r="F29" s="71" t="str">
        <f t="shared" si="43"/>
        <v/>
      </c>
      <c r="G29" s="71" t="str">
        <f t="shared" si="43"/>
        <v/>
      </c>
      <c r="H29" s="71" t="str">
        <f t="shared" si="43"/>
        <v/>
      </c>
      <c r="I29" s="71"/>
      <c r="J29" s="71" t="str">
        <f t="shared" ref="J29:BQ29" si="44">$B29</f>
        <v/>
      </c>
      <c r="K29" s="71" t="str">
        <f t="shared" si="44"/>
        <v/>
      </c>
      <c r="L29" s="71" t="str">
        <f t="shared" si="44"/>
        <v/>
      </c>
      <c r="M29" s="71" t="str">
        <f t="shared" si="44"/>
        <v/>
      </c>
      <c r="N29" s="71" t="str">
        <f t="shared" si="44"/>
        <v/>
      </c>
      <c r="O29" s="71" t="str">
        <f t="shared" si="44"/>
        <v/>
      </c>
      <c r="P29" s="71" t="str">
        <f t="shared" si="44"/>
        <v/>
      </c>
      <c r="Q29" s="71" t="str">
        <f t="shared" si="44"/>
        <v/>
      </c>
      <c r="R29" s="71" t="str">
        <f t="shared" si="44"/>
        <v/>
      </c>
      <c r="S29" s="71" t="str">
        <f t="shared" si="44"/>
        <v/>
      </c>
      <c r="T29" s="71" t="str">
        <f t="shared" si="44"/>
        <v/>
      </c>
      <c r="U29" s="71" t="str">
        <f t="shared" si="44"/>
        <v/>
      </c>
      <c r="V29" s="71" t="str">
        <f t="shared" si="44"/>
        <v/>
      </c>
      <c r="W29" s="71" t="str">
        <f t="shared" si="44"/>
        <v/>
      </c>
      <c r="X29" s="71" t="str">
        <f t="shared" si="44"/>
        <v/>
      </c>
      <c r="Y29" s="71" t="str">
        <f t="shared" si="44"/>
        <v/>
      </c>
      <c r="Z29" s="71" t="str">
        <f t="shared" si="44"/>
        <v/>
      </c>
      <c r="AA29" s="71" t="str">
        <f t="shared" si="44"/>
        <v/>
      </c>
      <c r="AB29" s="71" t="str">
        <f t="shared" si="44"/>
        <v/>
      </c>
      <c r="AC29" s="71" t="str">
        <f t="shared" si="44"/>
        <v/>
      </c>
      <c r="AD29" s="71" t="str">
        <f t="shared" si="44"/>
        <v/>
      </c>
      <c r="AE29" s="71" t="str">
        <f t="shared" si="44"/>
        <v/>
      </c>
      <c r="AF29" s="71" t="str">
        <f t="shared" si="44"/>
        <v/>
      </c>
      <c r="AG29" s="71" t="str">
        <f t="shared" si="44"/>
        <v/>
      </c>
      <c r="AH29" s="71" t="str">
        <f t="shared" si="44"/>
        <v/>
      </c>
      <c r="AI29" s="71" t="str">
        <f t="shared" si="44"/>
        <v/>
      </c>
      <c r="AJ29" s="71" t="str">
        <f t="shared" si="44"/>
        <v/>
      </c>
      <c r="AK29" s="71" t="str">
        <f t="shared" si="44"/>
        <v/>
      </c>
      <c r="AL29" s="71" t="str">
        <f t="shared" si="44"/>
        <v/>
      </c>
      <c r="AM29" s="71" t="str">
        <f t="shared" si="44"/>
        <v/>
      </c>
      <c r="AN29" s="71" t="str">
        <f t="shared" si="44"/>
        <v/>
      </c>
      <c r="AO29" s="71" t="str">
        <f t="shared" si="44"/>
        <v/>
      </c>
      <c r="AP29" s="71" t="str">
        <f t="shared" si="44"/>
        <v/>
      </c>
      <c r="AQ29" s="71" t="str">
        <f t="shared" si="44"/>
        <v/>
      </c>
      <c r="AR29" s="71" t="str">
        <f t="shared" si="44"/>
        <v/>
      </c>
      <c r="AS29" s="71" t="str">
        <f t="shared" si="44"/>
        <v/>
      </c>
      <c r="AT29" s="71" t="str">
        <f t="shared" si="44"/>
        <v/>
      </c>
      <c r="AU29" s="71" t="str">
        <f t="shared" si="44"/>
        <v/>
      </c>
      <c r="AV29" s="71" t="str">
        <f t="shared" si="44"/>
        <v/>
      </c>
      <c r="AW29" s="71" t="str">
        <f t="shared" si="44"/>
        <v/>
      </c>
      <c r="AX29" s="71" t="str">
        <f t="shared" si="44"/>
        <v/>
      </c>
      <c r="AY29" s="71" t="str">
        <f t="shared" si="44"/>
        <v/>
      </c>
      <c r="AZ29" s="71" t="str">
        <f t="shared" si="44"/>
        <v/>
      </c>
      <c r="BA29" s="71" t="str">
        <f t="shared" si="44"/>
        <v/>
      </c>
      <c r="BB29" s="71" t="str">
        <f t="shared" si="44"/>
        <v/>
      </c>
      <c r="BC29" s="71" t="str">
        <f t="shared" si="44"/>
        <v/>
      </c>
      <c r="BD29" s="71" t="str">
        <f t="shared" si="44"/>
        <v/>
      </c>
      <c r="BE29" s="71" t="str">
        <f t="shared" si="44"/>
        <v/>
      </c>
      <c r="BF29" s="71" t="str">
        <f t="shared" si="44"/>
        <v/>
      </c>
      <c r="BG29" s="71" t="str">
        <f t="shared" si="44"/>
        <v/>
      </c>
      <c r="BH29" s="71" t="str">
        <f t="shared" si="44"/>
        <v/>
      </c>
      <c r="BI29" s="71" t="str">
        <f t="shared" si="44"/>
        <v/>
      </c>
      <c r="BJ29" s="71" t="str">
        <f t="shared" si="44"/>
        <v/>
      </c>
      <c r="BK29" s="71" t="str">
        <f t="shared" si="44"/>
        <v/>
      </c>
      <c r="BL29" s="71" t="str">
        <f t="shared" si="44"/>
        <v/>
      </c>
      <c r="BM29" s="71" t="str">
        <f t="shared" si="44"/>
        <v/>
      </c>
      <c r="BN29" s="71" t="str">
        <f t="shared" si="44"/>
        <v/>
      </c>
      <c r="BO29" s="71" t="str">
        <f t="shared" si="44"/>
        <v/>
      </c>
      <c r="BP29" s="71" t="str">
        <f t="shared" si="44"/>
        <v/>
      </c>
      <c r="BQ29" s="71" t="str">
        <f t="shared" si="44"/>
        <v/>
      </c>
    </row>
    <row r="30" hidden="1" outlineLevel="2">
      <c r="A30" s="153" t="str">
        <f>CONFIG!D117</f>
        <v>Début Amo</v>
      </c>
      <c r="B30" s="158"/>
      <c r="C30" s="30"/>
      <c r="D30" s="157" t="str">
        <f t="shared" ref="D30:H30" si="45">$B30</f>
        <v/>
      </c>
      <c r="E30" s="157" t="str">
        <f t="shared" si="45"/>
        <v/>
      </c>
      <c r="F30" s="157" t="str">
        <f t="shared" si="45"/>
        <v/>
      </c>
      <c r="G30" s="157" t="str">
        <f t="shared" si="45"/>
        <v/>
      </c>
      <c r="H30" s="157" t="str">
        <f t="shared" si="45"/>
        <v/>
      </c>
      <c r="I30" s="72"/>
      <c r="J30" s="157" t="str">
        <f t="shared" ref="J30:BQ30" si="46">$B30</f>
        <v/>
      </c>
      <c r="K30" s="157" t="str">
        <f t="shared" si="46"/>
        <v/>
      </c>
      <c r="L30" s="157" t="str">
        <f t="shared" si="46"/>
        <v/>
      </c>
      <c r="M30" s="157" t="str">
        <f t="shared" si="46"/>
        <v/>
      </c>
      <c r="N30" s="157" t="str">
        <f t="shared" si="46"/>
        <v/>
      </c>
      <c r="O30" s="157" t="str">
        <f t="shared" si="46"/>
        <v/>
      </c>
      <c r="P30" s="157" t="str">
        <f t="shared" si="46"/>
        <v/>
      </c>
      <c r="Q30" s="157" t="str">
        <f t="shared" si="46"/>
        <v/>
      </c>
      <c r="R30" s="157" t="str">
        <f t="shared" si="46"/>
        <v/>
      </c>
      <c r="S30" s="157" t="str">
        <f t="shared" si="46"/>
        <v/>
      </c>
      <c r="T30" s="157" t="str">
        <f t="shared" si="46"/>
        <v/>
      </c>
      <c r="U30" s="157" t="str">
        <f t="shared" si="46"/>
        <v/>
      </c>
      <c r="V30" s="157" t="str">
        <f t="shared" si="46"/>
        <v/>
      </c>
      <c r="W30" s="157" t="str">
        <f t="shared" si="46"/>
        <v/>
      </c>
      <c r="X30" s="157" t="str">
        <f t="shared" si="46"/>
        <v/>
      </c>
      <c r="Y30" s="157" t="str">
        <f t="shared" si="46"/>
        <v/>
      </c>
      <c r="Z30" s="157" t="str">
        <f t="shared" si="46"/>
        <v/>
      </c>
      <c r="AA30" s="157" t="str">
        <f t="shared" si="46"/>
        <v/>
      </c>
      <c r="AB30" s="157" t="str">
        <f t="shared" si="46"/>
        <v/>
      </c>
      <c r="AC30" s="157" t="str">
        <f t="shared" si="46"/>
        <v/>
      </c>
      <c r="AD30" s="157" t="str">
        <f t="shared" si="46"/>
        <v/>
      </c>
      <c r="AE30" s="157" t="str">
        <f t="shared" si="46"/>
        <v/>
      </c>
      <c r="AF30" s="157" t="str">
        <f t="shared" si="46"/>
        <v/>
      </c>
      <c r="AG30" s="157" t="str">
        <f t="shared" si="46"/>
        <v/>
      </c>
      <c r="AH30" s="157" t="str">
        <f t="shared" si="46"/>
        <v/>
      </c>
      <c r="AI30" s="157" t="str">
        <f t="shared" si="46"/>
        <v/>
      </c>
      <c r="AJ30" s="157" t="str">
        <f t="shared" si="46"/>
        <v/>
      </c>
      <c r="AK30" s="157" t="str">
        <f t="shared" si="46"/>
        <v/>
      </c>
      <c r="AL30" s="157" t="str">
        <f t="shared" si="46"/>
        <v/>
      </c>
      <c r="AM30" s="157" t="str">
        <f t="shared" si="46"/>
        <v/>
      </c>
      <c r="AN30" s="157" t="str">
        <f t="shared" si="46"/>
        <v/>
      </c>
      <c r="AO30" s="157" t="str">
        <f t="shared" si="46"/>
        <v/>
      </c>
      <c r="AP30" s="157" t="str">
        <f t="shared" si="46"/>
        <v/>
      </c>
      <c r="AQ30" s="157" t="str">
        <f t="shared" si="46"/>
        <v/>
      </c>
      <c r="AR30" s="157" t="str">
        <f t="shared" si="46"/>
        <v/>
      </c>
      <c r="AS30" s="157" t="str">
        <f t="shared" si="46"/>
        <v/>
      </c>
      <c r="AT30" s="157" t="str">
        <f t="shared" si="46"/>
        <v/>
      </c>
      <c r="AU30" s="157" t="str">
        <f t="shared" si="46"/>
        <v/>
      </c>
      <c r="AV30" s="157" t="str">
        <f t="shared" si="46"/>
        <v/>
      </c>
      <c r="AW30" s="157" t="str">
        <f t="shared" si="46"/>
        <v/>
      </c>
      <c r="AX30" s="157" t="str">
        <f t="shared" si="46"/>
        <v/>
      </c>
      <c r="AY30" s="157" t="str">
        <f t="shared" si="46"/>
        <v/>
      </c>
      <c r="AZ30" s="157" t="str">
        <f t="shared" si="46"/>
        <v/>
      </c>
      <c r="BA30" s="157" t="str">
        <f t="shared" si="46"/>
        <v/>
      </c>
      <c r="BB30" s="157" t="str">
        <f t="shared" si="46"/>
        <v/>
      </c>
      <c r="BC30" s="157" t="str">
        <f t="shared" si="46"/>
        <v/>
      </c>
      <c r="BD30" s="157" t="str">
        <f t="shared" si="46"/>
        <v/>
      </c>
      <c r="BE30" s="157" t="str">
        <f t="shared" si="46"/>
        <v/>
      </c>
      <c r="BF30" s="157" t="str">
        <f t="shared" si="46"/>
        <v/>
      </c>
      <c r="BG30" s="157" t="str">
        <f t="shared" si="46"/>
        <v/>
      </c>
      <c r="BH30" s="157" t="str">
        <f t="shared" si="46"/>
        <v/>
      </c>
      <c r="BI30" s="157" t="str">
        <f t="shared" si="46"/>
        <v/>
      </c>
      <c r="BJ30" s="157" t="str">
        <f t="shared" si="46"/>
        <v/>
      </c>
      <c r="BK30" s="157" t="str">
        <f t="shared" si="46"/>
        <v/>
      </c>
      <c r="BL30" s="157" t="str">
        <f t="shared" si="46"/>
        <v/>
      </c>
      <c r="BM30" s="157" t="str">
        <f t="shared" si="46"/>
        <v/>
      </c>
      <c r="BN30" s="157" t="str">
        <f t="shared" si="46"/>
        <v/>
      </c>
      <c r="BO30" s="157" t="str">
        <f t="shared" si="46"/>
        <v/>
      </c>
      <c r="BP30" s="157" t="str">
        <f t="shared" si="46"/>
        <v/>
      </c>
      <c r="BQ30" s="157" t="str">
        <f t="shared" si="46"/>
        <v/>
      </c>
    </row>
    <row r="31" outlineLevel="1" collapsed="1">
      <c r="A31" s="159" t="s">
        <v>341</v>
      </c>
      <c r="B31" s="151"/>
      <c r="C31" s="9"/>
      <c r="D31" s="145">
        <f>SUM(J31:U31)</f>
        <v>0</v>
      </c>
      <c r="E31" s="145">
        <f>SUM(V31:AG31)</f>
        <v>0</v>
      </c>
      <c r="F31" s="91">
        <f>SUM(AH31:AS31)</f>
        <v>0</v>
      </c>
      <c r="G31" s="145">
        <f>SUM(AT31:BE31)</f>
        <v>0</v>
      </c>
      <c r="H31" s="145">
        <f>SUM(BF31:BQ31)</f>
        <v>0</v>
      </c>
      <c r="I31" s="91"/>
      <c r="J31" s="152">
        <f t="shared" ref="J31:BQ31" si="47">IF(AND(MONTH($B33)=MONTH(J$2),YEAR($B33)=YEAR(J$2)),$B31,0)</f>
        <v>0</v>
      </c>
      <c r="K31" s="152">
        <f t="shared" si="47"/>
        <v>0</v>
      </c>
      <c r="L31" s="152">
        <f t="shared" si="47"/>
        <v>0</v>
      </c>
      <c r="M31" s="152">
        <f t="shared" si="47"/>
        <v>0</v>
      </c>
      <c r="N31" s="152">
        <f t="shared" si="47"/>
        <v>0</v>
      </c>
      <c r="O31" s="152">
        <f t="shared" si="47"/>
        <v>0</v>
      </c>
      <c r="P31" s="152">
        <f t="shared" si="47"/>
        <v>0</v>
      </c>
      <c r="Q31" s="152">
        <f t="shared" si="47"/>
        <v>0</v>
      </c>
      <c r="R31" s="152">
        <f t="shared" si="47"/>
        <v>0</v>
      </c>
      <c r="S31" s="152">
        <f t="shared" si="47"/>
        <v>0</v>
      </c>
      <c r="T31" s="152">
        <f t="shared" si="47"/>
        <v>0</v>
      </c>
      <c r="U31" s="152">
        <f t="shared" si="47"/>
        <v>0</v>
      </c>
      <c r="V31" s="152">
        <f t="shared" si="47"/>
        <v>0</v>
      </c>
      <c r="W31" s="152">
        <f t="shared" si="47"/>
        <v>0</v>
      </c>
      <c r="X31" s="152">
        <f t="shared" si="47"/>
        <v>0</v>
      </c>
      <c r="Y31" s="152">
        <f t="shared" si="47"/>
        <v>0</v>
      </c>
      <c r="Z31" s="152">
        <f t="shared" si="47"/>
        <v>0</v>
      </c>
      <c r="AA31" s="152">
        <f t="shared" si="47"/>
        <v>0</v>
      </c>
      <c r="AB31" s="152">
        <f t="shared" si="47"/>
        <v>0</v>
      </c>
      <c r="AC31" s="152">
        <f t="shared" si="47"/>
        <v>0</v>
      </c>
      <c r="AD31" s="152">
        <f t="shared" si="47"/>
        <v>0</v>
      </c>
      <c r="AE31" s="152">
        <f t="shared" si="47"/>
        <v>0</v>
      </c>
      <c r="AF31" s="152">
        <f t="shared" si="47"/>
        <v>0</v>
      </c>
      <c r="AG31" s="152">
        <f t="shared" si="47"/>
        <v>0</v>
      </c>
      <c r="AH31" s="152">
        <f t="shared" si="47"/>
        <v>0</v>
      </c>
      <c r="AI31" s="152">
        <f t="shared" si="47"/>
        <v>0</v>
      </c>
      <c r="AJ31" s="152">
        <f t="shared" si="47"/>
        <v>0</v>
      </c>
      <c r="AK31" s="152">
        <f t="shared" si="47"/>
        <v>0</v>
      </c>
      <c r="AL31" s="152">
        <f t="shared" si="47"/>
        <v>0</v>
      </c>
      <c r="AM31" s="152">
        <f t="shared" si="47"/>
        <v>0</v>
      </c>
      <c r="AN31" s="152">
        <f t="shared" si="47"/>
        <v>0</v>
      </c>
      <c r="AO31" s="152">
        <f t="shared" si="47"/>
        <v>0</v>
      </c>
      <c r="AP31" s="152">
        <f t="shared" si="47"/>
        <v>0</v>
      </c>
      <c r="AQ31" s="152">
        <f t="shared" si="47"/>
        <v>0</v>
      </c>
      <c r="AR31" s="152">
        <f t="shared" si="47"/>
        <v>0</v>
      </c>
      <c r="AS31" s="152">
        <f t="shared" si="47"/>
        <v>0</v>
      </c>
      <c r="AT31" s="152">
        <f t="shared" si="47"/>
        <v>0</v>
      </c>
      <c r="AU31" s="152">
        <f t="shared" si="47"/>
        <v>0</v>
      </c>
      <c r="AV31" s="152">
        <f t="shared" si="47"/>
        <v>0</v>
      </c>
      <c r="AW31" s="152">
        <f t="shared" si="47"/>
        <v>0</v>
      </c>
      <c r="AX31" s="152">
        <f t="shared" si="47"/>
        <v>0</v>
      </c>
      <c r="AY31" s="152">
        <f t="shared" si="47"/>
        <v>0</v>
      </c>
      <c r="AZ31" s="152">
        <f t="shared" si="47"/>
        <v>0</v>
      </c>
      <c r="BA31" s="152">
        <f t="shared" si="47"/>
        <v>0</v>
      </c>
      <c r="BB31" s="152">
        <f t="shared" si="47"/>
        <v>0</v>
      </c>
      <c r="BC31" s="152">
        <f t="shared" si="47"/>
        <v>0</v>
      </c>
      <c r="BD31" s="152">
        <f t="shared" si="47"/>
        <v>0</v>
      </c>
      <c r="BE31" s="152">
        <f t="shared" si="47"/>
        <v>0</v>
      </c>
      <c r="BF31" s="152">
        <f t="shared" si="47"/>
        <v>0</v>
      </c>
      <c r="BG31" s="152">
        <f t="shared" si="47"/>
        <v>0</v>
      </c>
      <c r="BH31" s="152">
        <f t="shared" si="47"/>
        <v>0</v>
      </c>
      <c r="BI31" s="152">
        <f t="shared" si="47"/>
        <v>0</v>
      </c>
      <c r="BJ31" s="152">
        <f t="shared" si="47"/>
        <v>0</v>
      </c>
      <c r="BK31" s="152">
        <f t="shared" si="47"/>
        <v>0</v>
      </c>
      <c r="BL31" s="152">
        <f t="shared" si="47"/>
        <v>0</v>
      </c>
      <c r="BM31" s="152">
        <f t="shared" si="47"/>
        <v>0</v>
      </c>
      <c r="BN31" s="152">
        <f t="shared" si="47"/>
        <v>0</v>
      </c>
      <c r="BO31" s="152">
        <f t="shared" si="47"/>
        <v>0</v>
      </c>
      <c r="BP31" s="152">
        <f t="shared" si="47"/>
        <v>0</v>
      </c>
      <c r="BQ31" s="152">
        <f t="shared" si="47"/>
        <v>0</v>
      </c>
    </row>
    <row r="32" hidden="1" outlineLevel="2">
      <c r="A32" s="153" t="str">
        <f t="shared" ref="A32:A35" si="50">A27</f>
        <v>Taux</v>
      </c>
      <c r="B32" s="154"/>
      <c r="C32" s="30"/>
      <c r="D32" s="155" t="str">
        <f t="shared" ref="D32:H32" si="48">$B32</f>
        <v/>
      </c>
      <c r="E32" s="155" t="str">
        <f t="shared" si="48"/>
        <v/>
      </c>
      <c r="F32" s="155" t="str">
        <f t="shared" si="48"/>
        <v/>
      </c>
      <c r="G32" s="155" t="str">
        <f t="shared" si="48"/>
        <v/>
      </c>
      <c r="H32" s="155" t="str">
        <f t="shared" si="48"/>
        <v/>
      </c>
      <c r="I32" s="72"/>
      <c r="J32" s="155" t="str">
        <f t="shared" ref="J32:BQ32" si="49">$B32</f>
        <v/>
      </c>
      <c r="K32" s="155" t="str">
        <f t="shared" si="49"/>
        <v/>
      </c>
      <c r="L32" s="155" t="str">
        <f t="shared" si="49"/>
        <v/>
      </c>
      <c r="M32" s="155" t="str">
        <f t="shared" si="49"/>
        <v/>
      </c>
      <c r="N32" s="155" t="str">
        <f t="shared" si="49"/>
        <v/>
      </c>
      <c r="O32" s="155" t="str">
        <f t="shared" si="49"/>
        <v/>
      </c>
      <c r="P32" s="155" t="str">
        <f t="shared" si="49"/>
        <v/>
      </c>
      <c r="Q32" s="155" t="str">
        <f t="shared" si="49"/>
        <v/>
      </c>
      <c r="R32" s="155" t="str">
        <f t="shared" si="49"/>
        <v/>
      </c>
      <c r="S32" s="155" t="str">
        <f t="shared" si="49"/>
        <v/>
      </c>
      <c r="T32" s="155" t="str">
        <f t="shared" si="49"/>
        <v/>
      </c>
      <c r="U32" s="155" t="str">
        <f t="shared" si="49"/>
        <v/>
      </c>
      <c r="V32" s="155" t="str">
        <f t="shared" si="49"/>
        <v/>
      </c>
      <c r="W32" s="155" t="str">
        <f t="shared" si="49"/>
        <v/>
      </c>
      <c r="X32" s="155" t="str">
        <f t="shared" si="49"/>
        <v/>
      </c>
      <c r="Y32" s="155" t="str">
        <f t="shared" si="49"/>
        <v/>
      </c>
      <c r="Z32" s="155" t="str">
        <f t="shared" si="49"/>
        <v/>
      </c>
      <c r="AA32" s="155" t="str">
        <f t="shared" si="49"/>
        <v/>
      </c>
      <c r="AB32" s="155" t="str">
        <f t="shared" si="49"/>
        <v/>
      </c>
      <c r="AC32" s="155" t="str">
        <f t="shared" si="49"/>
        <v/>
      </c>
      <c r="AD32" s="155" t="str">
        <f t="shared" si="49"/>
        <v/>
      </c>
      <c r="AE32" s="155" t="str">
        <f t="shared" si="49"/>
        <v/>
      </c>
      <c r="AF32" s="155" t="str">
        <f t="shared" si="49"/>
        <v/>
      </c>
      <c r="AG32" s="155" t="str">
        <f t="shared" si="49"/>
        <v/>
      </c>
      <c r="AH32" s="155" t="str">
        <f t="shared" si="49"/>
        <v/>
      </c>
      <c r="AI32" s="155" t="str">
        <f t="shared" si="49"/>
        <v/>
      </c>
      <c r="AJ32" s="155" t="str">
        <f t="shared" si="49"/>
        <v/>
      </c>
      <c r="AK32" s="155" t="str">
        <f t="shared" si="49"/>
        <v/>
      </c>
      <c r="AL32" s="155" t="str">
        <f t="shared" si="49"/>
        <v/>
      </c>
      <c r="AM32" s="155" t="str">
        <f t="shared" si="49"/>
        <v/>
      </c>
      <c r="AN32" s="155" t="str">
        <f t="shared" si="49"/>
        <v/>
      </c>
      <c r="AO32" s="155" t="str">
        <f t="shared" si="49"/>
        <v/>
      </c>
      <c r="AP32" s="155" t="str">
        <f t="shared" si="49"/>
        <v/>
      </c>
      <c r="AQ32" s="155" t="str">
        <f t="shared" si="49"/>
        <v/>
      </c>
      <c r="AR32" s="155" t="str">
        <f t="shared" si="49"/>
        <v/>
      </c>
      <c r="AS32" s="155" t="str">
        <f t="shared" si="49"/>
        <v/>
      </c>
      <c r="AT32" s="155" t="str">
        <f t="shared" si="49"/>
        <v/>
      </c>
      <c r="AU32" s="155" t="str">
        <f t="shared" si="49"/>
        <v/>
      </c>
      <c r="AV32" s="155" t="str">
        <f t="shared" si="49"/>
        <v/>
      </c>
      <c r="AW32" s="155" t="str">
        <f t="shared" si="49"/>
        <v/>
      </c>
      <c r="AX32" s="155" t="str">
        <f t="shared" si="49"/>
        <v/>
      </c>
      <c r="AY32" s="155" t="str">
        <f t="shared" si="49"/>
        <v/>
      </c>
      <c r="AZ32" s="155" t="str">
        <f t="shared" si="49"/>
        <v/>
      </c>
      <c r="BA32" s="155" t="str">
        <f t="shared" si="49"/>
        <v/>
      </c>
      <c r="BB32" s="155" t="str">
        <f t="shared" si="49"/>
        <v/>
      </c>
      <c r="BC32" s="155" t="str">
        <f t="shared" si="49"/>
        <v/>
      </c>
      <c r="BD32" s="155" t="str">
        <f t="shared" si="49"/>
        <v/>
      </c>
      <c r="BE32" s="155" t="str">
        <f t="shared" si="49"/>
        <v/>
      </c>
      <c r="BF32" s="155" t="str">
        <f t="shared" si="49"/>
        <v/>
      </c>
      <c r="BG32" s="155" t="str">
        <f t="shared" si="49"/>
        <v/>
      </c>
      <c r="BH32" s="155" t="str">
        <f t="shared" si="49"/>
        <v/>
      </c>
      <c r="BI32" s="155" t="str">
        <f t="shared" si="49"/>
        <v/>
      </c>
      <c r="BJ32" s="155" t="str">
        <f t="shared" si="49"/>
        <v/>
      </c>
      <c r="BK32" s="155" t="str">
        <f t="shared" si="49"/>
        <v/>
      </c>
      <c r="BL32" s="155" t="str">
        <f t="shared" si="49"/>
        <v/>
      </c>
      <c r="BM32" s="155" t="str">
        <f t="shared" si="49"/>
        <v/>
      </c>
      <c r="BN32" s="155" t="str">
        <f t="shared" si="49"/>
        <v/>
      </c>
      <c r="BO32" s="155" t="str">
        <f t="shared" si="49"/>
        <v/>
      </c>
      <c r="BP32" s="155" t="str">
        <f t="shared" si="49"/>
        <v/>
      </c>
      <c r="BQ32" s="155" t="str">
        <f t="shared" si="49"/>
        <v/>
      </c>
    </row>
    <row r="33" hidden="1" outlineLevel="2">
      <c r="A33" s="153" t="str">
        <f t="shared" si="50"/>
        <v>Date</v>
      </c>
      <c r="B33" s="156"/>
      <c r="C33" s="30"/>
      <c r="D33" s="157" t="str">
        <f t="shared" ref="D33:H33" si="51">$B33</f>
        <v/>
      </c>
      <c r="E33" s="157" t="str">
        <f t="shared" si="51"/>
        <v/>
      </c>
      <c r="F33" s="157" t="str">
        <f t="shared" si="51"/>
        <v/>
      </c>
      <c r="G33" s="157" t="str">
        <f t="shared" si="51"/>
        <v/>
      </c>
      <c r="H33" s="157" t="str">
        <f t="shared" si="51"/>
        <v/>
      </c>
      <c r="I33" s="72"/>
      <c r="J33" s="157" t="str">
        <f t="shared" ref="J33:BQ33" si="52">$B33</f>
        <v/>
      </c>
      <c r="K33" s="157" t="str">
        <f t="shared" si="52"/>
        <v/>
      </c>
      <c r="L33" s="157" t="str">
        <f t="shared" si="52"/>
        <v/>
      </c>
      <c r="M33" s="157" t="str">
        <f t="shared" si="52"/>
        <v/>
      </c>
      <c r="N33" s="157" t="str">
        <f t="shared" si="52"/>
        <v/>
      </c>
      <c r="O33" s="157" t="str">
        <f t="shared" si="52"/>
        <v/>
      </c>
      <c r="P33" s="157" t="str">
        <f t="shared" si="52"/>
        <v/>
      </c>
      <c r="Q33" s="157" t="str">
        <f t="shared" si="52"/>
        <v/>
      </c>
      <c r="R33" s="157" t="str">
        <f t="shared" si="52"/>
        <v/>
      </c>
      <c r="S33" s="157" t="str">
        <f t="shared" si="52"/>
        <v/>
      </c>
      <c r="T33" s="157" t="str">
        <f t="shared" si="52"/>
        <v/>
      </c>
      <c r="U33" s="157" t="str">
        <f t="shared" si="52"/>
        <v/>
      </c>
      <c r="V33" s="157" t="str">
        <f t="shared" si="52"/>
        <v/>
      </c>
      <c r="W33" s="157" t="str">
        <f t="shared" si="52"/>
        <v/>
      </c>
      <c r="X33" s="157" t="str">
        <f t="shared" si="52"/>
        <v/>
      </c>
      <c r="Y33" s="157" t="str">
        <f t="shared" si="52"/>
        <v/>
      </c>
      <c r="Z33" s="157" t="str">
        <f t="shared" si="52"/>
        <v/>
      </c>
      <c r="AA33" s="157" t="str">
        <f t="shared" si="52"/>
        <v/>
      </c>
      <c r="AB33" s="157" t="str">
        <f t="shared" si="52"/>
        <v/>
      </c>
      <c r="AC33" s="157" t="str">
        <f t="shared" si="52"/>
        <v/>
      </c>
      <c r="AD33" s="157" t="str">
        <f t="shared" si="52"/>
        <v/>
      </c>
      <c r="AE33" s="157" t="str">
        <f t="shared" si="52"/>
        <v/>
      </c>
      <c r="AF33" s="157" t="str">
        <f t="shared" si="52"/>
        <v/>
      </c>
      <c r="AG33" s="157" t="str">
        <f t="shared" si="52"/>
        <v/>
      </c>
      <c r="AH33" s="157" t="str">
        <f t="shared" si="52"/>
        <v/>
      </c>
      <c r="AI33" s="157" t="str">
        <f t="shared" si="52"/>
        <v/>
      </c>
      <c r="AJ33" s="157" t="str">
        <f t="shared" si="52"/>
        <v/>
      </c>
      <c r="AK33" s="157" t="str">
        <f t="shared" si="52"/>
        <v/>
      </c>
      <c r="AL33" s="157" t="str">
        <f t="shared" si="52"/>
        <v/>
      </c>
      <c r="AM33" s="157" t="str">
        <f t="shared" si="52"/>
        <v/>
      </c>
      <c r="AN33" s="157" t="str">
        <f t="shared" si="52"/>
        <v/>
      </c>
      <c r="AO33" s="157" t="str">
        <f t="shared" si="52"/>
        <v/>
      </c>
      <c r="AP33" s="157" t="str">
        <f t="shared" si="52"/>
        <v/>
      </c>
      <c r="AQ33" s="157" t="str">
        <f t="shared" si="52"/>
        <v/>
      </c>
      <c r="AR33" s="157" t="str">
        <f t="shared" si="52"/>
        <v/>
      </c>
      <c r="AS33" s="157" t="str">
        <f t="shared" si="52"/>
        <v/>
      </c>
      <c r="AT33" s="157" t="str">
        <f t="shared" si="52"/>
        <v/>
      </c>
      <c r="AU33" s="157" t="str">
        <f t="shared" si="52"/>
        <v/>
      </c>
      <c r="AV33" s="157" t="str">
        <f t="shared" si="52"/>
        <v/>
      </c>
      <c r="AW33" s="157" t="str">
        <f t="shared" si="52"/>
        <v/>
      </c>
      <c r="AX33" s="157" t="str">
        <f t="shared" si="52"/>
        <v/>
      </c>
      <c r="AY33" s="157" t="str">
        <f t="shared" si="52"/>
        <v/>
      </c>
      <c r="AZ33" s="157" t="str">
        <f t="shared" si="52"/>
        <v/>
      </c>
      <c r="BA33" s="157" t="str">
        <f t="shared" si="52"/>
        <v/>
      </c>
      <c r="BB33" s="157" t="str">
        <f t="shared" si="52"/>
        <v/>
      </c>
      <c r="BC33" s="157" t="str">
        <f t="shared" si="52"/>
        <v/>
      </c>
      <c r="BD33" s="157" t="str">
        <f t="shared" si="52"/>
        <v/>
      </c>
      <c r="BE33" s="157" t="str">
        <f t="shared" si="52"/>
        <v/>
      </c>
      <c r="BF33" s="157" t="str">
        <f t="shared" si="52"/>
        <v/>
      </c>
      <c r="BG33" s="157" t="str">
        <f t="shared" si="52"/>
        <v/>
      </c>
      <c r="BH33" s="157" t="str">
        <f t="shared" si="52"/>
        <v/>
      </c>
      <c r="BI33" s="157" t="str">
        <f t="shared" si="52"/>
        <v/>
      </c>
      <c r="BJ33" s="157" t="str">
        <f t="shared" si="52"/>
        <v/>
      </c>
      <c r="BK33" s="157" t="str">
        <f t="shared" si="52"/>
        <v/>
      </c>
      <c r="BL33" s="157" t="str">
        <f t="shared" si="52"/>
        <v/>
      </c>
      <c r="BM33" s="157" t="str">
        <f t="shared" si="52"/>
        <v/>
      </c>
      <c r="BN33" s="157" t="str">
        <f t="shared" si="52"/>
        <v/>
      </c>
      <c r="BO33" s="157" t="str">
        <f t="shared" si="52"/>
        <v/>
      </c>
      <c r="BP33" s="157" t="str">
        <f t="shared" si="52"/>
        <v/>
      </c>
      <c r="BQ33" s="157" t="str">
        <f t="shared" si="52"/>
        <v/>
      </c>
    </row>
    <row r="34" hidden="1" outlineLevel="2">
      <c r="A34" s="153" t="str">
        <f t="shared" si="50"/>
        <v>Durée</v>
      </c>
      <c r="B34" s="39"/>
      <c r="C34" s="30"/>
      <c r="D34" s="71" t="str">
        <f t="shared" ref="D34:H34" si="53">$B34</f>
        <v/>
      </c>
      <c r="E34" s="71" t="str">
        <f t="shared" si="53"/>
        <v/>
      </c>
      <c r="F34" s="71" t="str">
        <f t="shared" si="53"/>
        <v/>
      </c>
      <c r="G34" s="71" t="str">
        <f t="shared" si="53"/>
        <v/>
      </c>
      <c r="H34" s="71" t="str">
        <f t="shared" si="53"/>
        <v/>
      </c>
      <c r="I34" s="71"/>
      <c r="J34" s="71" t="str">
        <f t="shared" ref="J34:BQ34" si="54">$B34</f>
        <v/>
      </c>
      <c r="K34" s="71" t="str">
        <f t="shared" si="54"/>
        <v/>
      </c>
      <c r="L34" s="71" t="str">
        <f t="shared" si="54"/>
        <v/>
      </c>
      <c r="M34" s="71" t="str">
        <f t="shared" si="54"/>
        <v/>
      </c>
      <c r="N34" s="71" t="str">
        <f t="shared" si="54"/>
        <v/>
      </c>
      <c r="O34" s="71" t="str">
        <f t="shared" si="54"/>
        <v/>
      </c>
      <c r="P34" s="71" t="str">
        <f t="shared" si="54"/>
        <v/>
      </c>
      <c r="Q34" s="71" t="str">
        <f t="shared" si="54"/>
        <v/>
      </c>
      <c r="R34" s="71" t="str">
        <f t="shared" si="54"/>
        <v/>
      </c>
      <c r="S34" s="71" t="str">
        <f t="shared" si="54"/>
        <v/>
      </c>
      <c r="T34" s="71" t="str">
        <f t="shared" si="54"/>
        <v/>
      </c>
      <c r="U34" s="71" t="str">
        <f t="shared" si="54"/>
        <v/>
      </c>
      <c r="V34" s="71" t="str">
        <f t="shared" si="54"/>
        <v/>
      </c>
      <c r="W34" s="71" t="str">
        <f t="shared" si="54"/>
        <v/>
      </c>
      <c r="X34" s="71" t="str">
        <f t="shared" si="54"/>
        <v/>
      </c>
      <c r="Y34" s="71" t="str">
        <f t="shared" si="54"/>
        <v/>
      </c>
      <c r="Z34" s="71" t="str">
        <f t="shared" si="54"/>
        <v/>
      </c>
      <c r="AA34" s="71" t="str">
        <f t="shared" si="54"/>
        <v/>
      </c>
      <c r="AB34" s="71" t="str">
        <f t="shared" si="54"/>
        <v/>
      </c>
      <c r="AC34" s="71" t="str">
        <f t="shared" si="54"/>
        <v/>
      </c>
      <c r="AD34" s="71" t="str">
        <f t="shared" si="54"/>
        <v/>
      </c>
      <c r="AE34" s="71" t="str">
        <f t="shared" si="54"/>
        <v/>
      </c>
      <c r="AF34" s="71" t="str">
        <f t="shared" si="54"/>
        <v/>
      </c>
      <c r="AG34" s="71" t="str">
        <f t="shared" si="54"/>
        <v/>
      </c>
      <c r="AH34" s="71" t="str">
        <f t="shared" si="54"/>
        <v/>
      </c>
      <c r="AI34" s="71" t="str">
        <f t="shared" si="54"/>
        <v/>
      </c>
      <c r="AJ34" s="71" t="str">
        <f t="shared" si="54"/>
        <v/>
      </c>
      <c r="AK34" s="71" t="str">
        <f t="shared" si="54"/>
        <v/>
      </c>
      <c r="AL34" s="71" t="str">
        <f t="shared" si="54"/>
        <v/>
      </c>
      <c r="AM34" s="71" t="str">
        <f t="shared" si="54"/>
        <v/>
      </c>
      <c r="AN34" s="71" t="str">
        <f t="shared" si="54"/>
        <v/>
      </c>
      <c r="AO34" s="71" t="str">
        <f t="shared" si="54"/>
        <v/>
      </c>
      <c r="AP34" s="71" t="str">
        <f t="shared" si="54"/>
        <v/>
      </c>
      <c r="AQ34" s="71" t="str">
        <f t="shared" si="54"/>
        <v/>
      </c>
      <c r="AR34" s="71" t="str">
        <f t="shared" si="54"/>
        <v/>
      </c>
      <c r="AS34" s="71" t="str">
        <f t="shared" si="54"/>
        <v/>
      </c>
      <c r="AT34" s="71" t="str">
        <f t="shared" si="54"/>
        <v/>
      </c>
      <c r="AU34" s="71" t="str">
        <f t="shared" si="54"/>
        <v/>
      </c>
      <c r="AV34" s="71" t="str">
        <f t="shared" si="54"/>
        <v/>
      </c>
      <c r="AW34" s="71" t="str">
        <f t="shared" si="54"/>
        <v/>
      </c>
      <c r="AX34" s="71" t="str">
        <f t="shared" si="54"/>
        <v/>
      </c>
      <c r="AY34" s="71" t="str">
        <f t="shared" si="54"/>
        <v/>
      </c>
      <c r="AZ34" s="71" t="str">
        <f t="shared" si="54"/>
        <v/>
      </c>
      <c r="BA34" s="71" t="str">
        <f t="shared" si="54"/>
        <v/>
      </c>
      <c r="BB34" s="71" t="str">
        <f t="shared" si="54"/>
        <v/>
      </c>
      <c r="BC34" s="71" t="str">
        <f t="shared" si="54"/>
        <v/>
      </c>
      <c r="BD34" s="71" t="str">
        <f t="shared" si="54"/>
        <v/>
      </c>
      <c r="BE34" s="71" t="str">
        <f t="shared" si="54"/>
        <v/>
      </c>
      <c r="BF34" s="71" t="str">
        <f t="shared" si="54"/>
        <v/>
      </c>
      <c r="BG34" s="71" t="str">
        <f t="shared" si="54"/>
        <v/>
      </c>
      <c r="BH34" s="71" t="str">
        <f t="shared" si="54"/>
        <v/>
      </c>
      <c r="BI34" s="71" t="str">
        <f t="shared" si="54"/>
        <v/>
      </c>
      <c r="BJ34" s="71" t="str">
        <f t="shared" si="54"/>
        <v/>
      </c>
      <c r="BK34" s="71" t="str">
        <f t="shared" si="54"/>
        <v/>
      </c>
      <c r="BL34" s="71" t="str">
        <f t="shared" si="54"/>
        <v/>
      </c>
      <c r="BM34" s="71" t="str">
        <f t="shared" si="54"/>
        <v/>
      </c>
      <c r="BN34" s="71" t="str">
        <f t="shared" si="54"/>
        <v/>
      </c>
      <c r="BO34" s="71" t="str">
        <f t="shared" si="54"/>
        <v/>
      </c>
      <c r="BP34" s="71" t="str">
        <f t="shared" si="54"/>
        <v/>
      </c>
      <c r="BQ34" s="71" t="str">
        <f t="shared" si="54"/>
        <v/>
      </c>
    </row>
    <row r="35" hidden="1" outlineLevel="2">
      <c r="A35" s="153" t="str">
        <f t="shared" si="50"/>
        <v>Début Amo</v>
      </c>
      <c r="B35" s="158"/>
      <c r="C35" s="30"/>
      <c r="D35" s="157" t="str">
        <f t="shared" ref="D35:H35" si="55">$B35</f>
        <v/>
      </c>
      <c r="E35" s="157" t="str">
        <f t="shared" si="55"/>
        <v/>
      </c>
      <c r="F35" s="157" t="str">
        <f t="shared" si="55"/>
        <v/>
      </c>
      <c r="G35" s="157" t="str">
        <f t="shared" si="55"/>
        <v/>
      </c>
      <c r="H35" s="157" t="str">
        <f t="shared" si="55"/>
        <v/>
      </c>
      <c r="I35" s="72"/>
      <c r="J35" s="157" t="str">
        <f t="shared" ref="J35:BQ35" si="56">$B35</f>
        <v/>
      </c>
      <c r="K35" s="157" t="str">
        <f t="shared" si="56"/>
        <v/>
      </c>
      <c r="L35" s="157" t="str">
        <f t="shared" si="56"/>
        <v/>
      </c>
      <c r="M35" s="157" t="str">
        <f t="shared" si="56"/>
        <v/>
      </c>
      <c r="N35" s="157" t="str">
        <f t="shared" si="56"/>
        <v/>
      </c>
      <c r="O35" s="157" t="str">
        <f t="shared" si="56"/>
        <v/>
      </c>
      <c r="P35" s="157" t="str">
        <f t="shared" si="56"/>
        <v/>
      </c>
      <c r="Q35" s="157" t="str">
        <f t="shared" si="56"/>
        <v/>
      </c>
      <c r="R35" s="157" t="str">
        <f t="shared" si="56"/>
        <v/>
      </c>
      <c r="S35" s="157" t="str">
        <f t="shared" si="56"/>
        <v/>
      </c>
      <c r="T35" s="157" t="str">
        <f t="shared" si="56"/>
        <v/>
      </c>
      <c r="U35" s="157" t="str">
        <f t="shared" si="56"/>
        <v/>
      </c>
      <c r="V35" s="157" t="str">
        <f t="shared" si="56"/>
        <v/>
      </c>
      <c r="W35" s="157" t="str">
        <f t="shared" si="56"/>
        <v/>
      </c>
      <c r="X35" s="157" t="str">
        <f t="shared" si="56"/>
        <v/>
      </c>
      <c r="Y35" s="157" t="str">
        <f t="shared" si="56"/>
        <v/>
      </c>
      <c r="Z35" s="157" t="str">
        <f t="shared" si="56"/>
        <v/>
      </c>
      <c r="AA35" s="157" t="str">
        <f t="shared" si="56"/>
        <v/>
      </c>
      <c r="AB35" s="157" t="str">
        <f t="shared" si="56"/>
        <v/>
      </c>
      <c r="AC35" s="157" t="str">
        <f t="shared" si="56"/>
        <v/>
      </c>
      <c r="AD35" s="157" t="str">
        <f t="shared" si="56"/>
        <v/>
      </c>
      <c r="AE35" s="157" t="str">
        <f t="shared" si="56"/>
        <v/>
      </c>
      <c r="AF35" s="157" t="str">
        <f t="shared" si="56"/>
        <v/>
      </c>
      <c r="AG35" s="157" t="str">
        <f t="shared" si="56"/>
        <v/>
      </c>
      <c r="AH35" s="157" t="str">
        <f t="shared" si="56"/>
        <v/>
      </c>
      <c r="AI35" s="157" t="str">
        <f t="shared" si="56"/>
        <v/>
      </c>
      <c r="AJ35" s="157" t="str">
        <f t="shared" si="56"/>
        <v/>
      </c>
      <c r="AK35" s="157" t="str">
        <f t="shared" si="56"/>
        <v/>
      </c>
      <c r="AL35" s="157" t="str">
        <f t="shared" si="56"/>
        <v/>
      </c>
      <c r="AM35" s="157" t="str">
        <f t="shared" si="56"/>
        <v/>
      </c>
      <c r="AN35" s="157" t="str">
        <f t="shared" si="56"/>
        <v/>
      </c>
      <c r="AO35" s="157" t="str">
        <f t="shared" si="56"/>
        <v/>
      </c>
      <c r="AP35" s="157" t="str">
        <f t="shared" si="56"/>
        <v/>
      </c>
      <c r="AQ35" s="157" t="str">
        <f t="shared" si="56"/>
        <v/>
      </c>
      <c r="AR35" s="157" t="str">
        <f t="shared" si="56"/>
        <v/>
      </c>
      <c r="AS35" s="157" t="str">
        <f t="shared" si="56"/>
        <v/>
      </c>
      <c r="AT35" s="157" t="str">
        <f t="shared" si="56"/>
        <v/>
      </c>
      <c r="AU35" s="157" t="str">
        <f t="shared" si="56"/>
        <v/>
      </c>
      <c r="AV35" s="157" t="str">
        <f t="shared" si="56"/>
        <v/>
      </c>
      <c r="AW35" s="157" t="str">
        <f t="shared" si="56"/>
        <v/>
      </c>
      <c r="AX35" s="157" t="str">
        <f t="shared" si="56"/>
        <v/>
      </c>
      <c r="AY35" s="157" t="str">
        <f t="shared" si="56"/>
        <v/>
      </c>
      <c r="AZ35" s="157" t="str">
        <f t="shared" si="56"/>
        <v/>
      </c>
      <c r="BA35" s="157" t="str">
        <f t="shared" si="56"/>
        <v/>
      </c>
      <c r="BB35" s="157" t="str">
        <f t="shared" si="56"/>
        <v/>
      </c>
      <c r="BC35" s="157" t="str">
        <f t="shared" si="56"/>
        <v/>
      </c>
      <c r="BD35" s="157" t="str">
        <f t="shared" si="56"/>
        <v/>
      </c>
      <c r="BE35" s="157" t="str">
        <f t="shared" si="56"/>
        <v/>
      </c>
      <c r="BF35" s="157" t="str">
        <f t="shared" si="56"/>
        <v/>
      </c>
      <c r="BG35" s="157" t="str">
        <f t="shared" si="56"/>
        <v/>
      </c>
      <c r="BH35" s="157" t="str">
        <f t="shared" si="56"/>
        <v/>
      </c>
      <c r="BI35" s="157" t="str">
        <f t="shared" si="56"/>
        <v/>
      </c>
      <c r="BJ35" s="157" t="str">
        <f t="shared" si="56"/>
        <v/>
      </c>
      <c r="BK35" s="157" t="str">
        <f t="shared" si="56"/>
        <v/>
      </c>
      <c r="BL35" s="157" t="str">
        <f t="shared" si="56"/>
        <v/>
      </c>
      <c r="BM35" s="157" t="str">
        <f t="shared" si="56"/>
        <v/>
      </c>
      <c r="BN35" s="157" t="str">
        <f t="shared" si="56"/>
        <v/>
      </c>
      <c r="BO35" s="157" t="str">
        <f t="shared" si="56"/>
        <v/>
      </c>
      <c r="BP35" s="157" t="str">
        <f t="shared" si="56"/>
        <v/>
      </c>
      <c r="BQ35" s="157" t="str">
        <f t="shared" si="56"/>
        <v/>
      </c>
    </row>
    <row r="36" outlineLevel="1" collapsed="1">
      <c r="A36" s="159" t="s">
        <v>342</v>
      </c>
      <c r="B36" s="151"/>
      <c r="C36" s="9"/>
      <c r="D36" s="145">
        <f>SUM(J36:U36)</f>
        <v>0</v>
      </c>
      <c r="E36" s="145">
        <f>SUM(V36:AG36)</f>
        <v>0</v>
      </c>
      <c r="F36" s="91">
        <f>SUM(AH36:AS36)</f>
        <v>0</v>
      </c>
      <c r="G36" s="145">
        <f>SUM(AT36:BE36)</f>
        <v>0</v>
      </c>
      <c r="H36" s="145">
        <f>SUM(BF36:BQ36)</f>
        <v>0</v>
      </c>
      <c r="I36" s="91"/>
      <c r="J36" s="152">
        <f t="shared" ref="J36:BQ36" si="57">IF(AND(MONTH($B38)=MONTH(J$2),YEAR($B38)=YEAR(J$2)),$B36,0)</f>
        <v>0</v>
      </c>
      <c r="K36" s="152">
        <f t="shared" si="57"/>
        <v>0</v>
      </c>
      <c r="L36" s="152">
        <f t="shared" si="57"/>
        <v>0</v>
      </c>
      <c r="M36" s="152">
        <f t="shared" si="57"/>
        <v>0</v>
      </c>
      <c r="N36" s="152">
        <f t="shared" si="57"/>
        <v>0</v>
      </c>
      <c r="O36" s="152">
        <f t="shared" si="57"/>
        <v>0</v>
      </c>
      <c r="P36" s="152">
        <f t="shared" si="57"/>
        <v>0</v>
      </c>
      <c r="Q36" s="152">
        <f t="shared" si="57"/>
        <v>0</v>
      </c>
      <c r="R36" s="152">
        <f t="shared" si="57"/>
        <v>0</v>
      </c>
      <c r="S36" s="152">
        <f t="shared" si="57"/>
        <v>0</v>
      </c>
      <c r="T36" s="152">
        <f t="shared" si="57"/>
        <v>0</v>
      </c>
      <c r="U36" s="152">
        <f t="shared" si="57"/>
        <v>0</v>
      </c>
      <c r="V36" s="152">
        <f t="shared" si="57"/>
        <v>0</v>
      </c>
      <c r="W36" s="152">
        <f t="shared" si="57"/>
        <v>0</v>
      </c>
      <c r="X36" s="152">
        <f t="shared" si="57"/>
        <v>0</v>
      </c>
      <c r="Y36" s="152">
        <f t="shared" si="57"/>
        <v>0</v>
      </c>
      <c r="Z36" s="152">
        <f t="shared" si="57"/>
        <v>0</v>
      </c>
      <c r="AA36" s="152">
        <f t="shared" si="57"/>
        <v>0</v>
      </c>
      <c r="AB36" s="152">
        <f t="shared" si="57"/>
        <v>0</v>
      </c>
      <c r="AC36" s="152">
        <f t="shared" si="57"/>
        <v>0</v>
      </c>
      <c r="AD36" s="152">
        <f t="shared" si="57"/>
        <v>0</v>
      </c>
      <c r="AE36" s="152">
        <f t="shared" si="57"/>
        <v>0</v>
      </c>
      <c r="AF36" s="152">
        <f t="shared" si="57"/>
        <v>0</v>
      </c>
      <c r="AG36" s="152">
        <f t="shared" si="57"/>
        <v>0</v>
      </c>
      <c r="AH36" s="152">
        <f t="shared" si="57"/>
        <v>0</v>
      </c>
      <c r="AI36" s="152">
        <f t="shared" si="57"/>
        <v>0</v>
      </c>
      <c r="AJ36" s="152">
        <f t="shared" si="57"/>
        <v>0</v>
      </c>
      <c r="AK36" s="152">
        <f t="shared" si="57"/>
        <v>0</v>
      </c>
      <c r="AL36" s="152">
        <f t="shared" si="57"/>
        <v>0</v>
      </c>
      <c r="AM36" s="152">
        <f t="shared" si="57"/>
        <v>0</v>
      </c>
      <c r="AN36" s="152">
        <f t="shared" si="57"/>
        <v>0</v>
      </c>
      <c r="AO36" s="152">
        <f t="shared" si="57"/>
        <v>0</v>
      </c>
      <c r="AP36" s="152">
        <f t="shared" si="57"/>
        <v>0</v>
      </c>
      <c r="AQ36" s="152">
        <f t="shared" si="57"/>
        <v>0</v>
      </c>
      <c r="AR36" s="152">
        <f t="shared" si="57"/>
        <v>0</v>
      </c>
      <c r="AS36" s="152">
        <f t="shared" si="57"/>
        <v>0</v>
      </c>
      <c r="AT36" s="152">
        <f t="shared" si="57"/>
        <v>0</v>
      </c>
      <c r="AU36" s="152">
        <f t="shared" si="57"/>
        <v>0</v>
      </c>
      <c r="AV36" s="152">
        <f t="shared" si="57"/>
        <v>0</v>
      </c>
      <c r="AW36" s="152">
        <f t="shared" si="57"/>
        <v>0</v>
      </c>
      <c r="AX36" s="152">
        <f t="shared" si="57"/>
        <v>0</v>
      </c>
      <c r="AY36" s="152">
        <f t="shared" si="57"/>
        <v>0</v>
      </c>
      <c r="AZ36" s="152">
        <f t="shared" si="57"/>
        <v>0</v>
      </c>
      <c r="BA36" s="152">
        <f t="shared" si="57"/>
        <v>0</v>
      </c>
      <c r="BB36" s="152">
        <f t="shared" si="57"/>
        <v>0</v>
      </c>
      <c r="BC36" s="152">
        <f t="shared" si="57"/>
        <v>0</v>
      </c>
      <c r="BD36" s="152">
        <f t="shared" si="57"/>
        <v>0</v>
      </c>
      <c r="BE36" s="152">
        <f t="shared" si="57"/>
        <v>0</v>
      </c>
      <c r="BF36" s="152">
        <f t="shared" si="57"/>
        <v>0</v>
      </c>
      <c r="BG36" s="152">
        <f t="shared" si="57"/>
        <v>0</v>
      </c>
      <c r="BH36" s="152">
        <f t="shared" si="57"/>
        <v>0</v>
      </c>
      <c r="BI36" s="152">
        <f t="shared" si="57"/>
        <v>0</v>
      </c>
      <c r="BJ36" s="152">
        <f t="shared" si="57"/>
        <v>0</v>
      </c>
      <c r="BK36" s="152">
        <f t="shared" si="57"/>
        <v>0</v>
      </c>
      <c r="BL36" s="152">
        <f t="shared" si="57"/>
        <v>0</v>
      </c>
      <c r="BM36" s="152">
        <f t="shared" si="57"/>
        <v>0</v>
      </c>
      <c r="BN36" s="152">
        <f t="shared" si="57"/>
        <v>0</v>
      </c>
      <c r="BO36" s="152">
        <f t="shared" si="57"/>
        <v>0</v>
      </c>
      <c r="BP36" s="152">
        <f t="shared" si="57"/>
        <v>0</v>
      </c>
      <c r="BQ36" s="152">
        <f t="shared" si="57"/>
        <v>0</v>
      </c>
    </row>
    <row r="37" hidden="1" outlineLevel="2">
      <c r="A37" s="153" t="str">
        <f t="shared" ref="A37:A40" si="60">A32</f>
        <v>Taux</v>
      </c>
      <c r="B37" s="154"/>
      <c r="C37" s="30"/>
      <c r="D37" s="155" t="str">
        <f t="shared" ref="D37:H37" si="58">$B37</f>
        <v/>
      </c>
      <c r="E37" s="155" t="str">
        <f t="shared" si="58"/>
        <v/>
      </c>
      <c r="F37" s="155" t="str">
        <f t="shared" si="58"/>
        <v/>
      </c>
      <c r="G37" s="155" t="str">
        <f t="shared" si="58"/>
        <v/>
      </c>
      <c r="H37" s="155" t="str">
        <f t="shared" si="58"/>
        <v/>
      </c>
      <c r="I37" s="72"/>
      <c r="J37" s="155" t="str">
        <f t="shared" ref="J37:BQ37" si="59">$B37</f>
        <v/>
      </c>
      <c r="K37" s="155" t="str">
        <f t="shared" si="59"/>
        <v/>
      </c>
      <c r="L37" s="155" t="str">
        <f t="shared" si="59"/>
        <v/>
      </c>
      <c r="M37" s="155" t="str">
        <f t="shared" si="59"/>
        <v/>
      </c>
      <c r="N37" s="155" t="str">
        <f t="shared" si="59"/>
        <v/>
      </c>
      <c r="O37" s="155" t="str">
        <f t="shared" si="59"/>
        <v/>
      </c>
      <c r="P37" s="155" t="str">
        <f t="shared" si="59"/>
        <v/>
      </c>
      <c r="Q37" s="155" t="str">
        <f t="shared" si="59"/>
        <v/>
      </c>
      <c r="R37" s="155" t="str">
        <f t="shared" si="59"/>
        <v/>
      </c>
      <c r="S37" s="155" t="str">
        <f t="shared" si="59"/>
        <v/>
      </c>
      <c r="T37" s="155" t="str">
        <f t="shared" si="59"/>
        <v/>
      </c>
      <c r="U37" s="155" t="str">
        <f t="shared" si="59"/>
        <v/>
      </c>
      <c r="V37" s="155" t="str">
        <f t="shared" si="59"/>
        <v/>
      </c>
      <c r="W37" s="155" t="str">
        <f t="shared" si="59"/>
        <v/>
      </c>
      <c r="X37" s="155" t="str">
        <f t="shared" si="59"/>
        <v/>
      </c>
      <c r="Y37" s="155" t="str">
        <f t="shared" si="59"/>
        <v/>
      </c>
      <c r="Z37" s="155" t="str">
        <f t="shared" si="59"/>
        <v/>
      </c>
      <c r="AA37" s="155" t="str">
        <f t="shared" si="59"/>
        <v/>
      </c>
      <c r="AB37" s="155" t="str">
        <f t="shared" si="59"/>
        <v/>
      </c>
      <c r="AC37" s="155" t="str">
        <f t="shared" si="59"/>
        <v/>
      </c>
      <c r="AD37" s="155" t="str">
        <f t="shared" si="59"/>
        <v/>
      </c>
      <c r="AE37" s="155" t="str">
        <f t="shared" si="59"/>
        <v/>
      </c>
      <c r="AF37" s="155" t="str">
        <f t="shared" si="59"/>
        <v/>
      </c>
      <c r="AG37" s="155" t="str">
        <f t="shared" si="59"/>
        <v/>
      </c>
      <c r="AH37" s="155" t="str">
        <f t="shared" si="59"/>
        <v/>
      </c>
      <c r="AI37" s="155" t="str">
        <f t="shared" si="59"/>
        <v/>
      </c>
      <c r="AJ37" s="155" t="str">
        <f t="shared" si="59"/>
        <v/>
      </c>
      <c r="AK37" s="155" t="str">
        <f t="shared" si="59"/>
        <v/>
      </c>
      <c r="AL37" s="155" t="str">
        <f t="shared" si="59"/>
        <v/>
      </c>
      <c r="AM37" s="155" t="str">
        <f t="shared" si="59"/>
        <v/>
      </c>
      <c r="AN37" s="155" t="str">
        <f t="shared" si="59"/>
        <v/>
      </c>
      <c r="AO37" s="155" t="str">
        <f t="shared" si="59"/>
        <v/>
      </c>
      <c r="AP37" s="155" t="str">
        <f t="shared" si="59"/>
        <v/>
      </c>
      <c r="AQ37" s="155" t="str">
        <f t="shared" si="59"/>
        <v/>
      </c>
      <c r="AR37" s="155" t="str">
        <f t="shared" si="59"/>
        <v/>
      </c>
      <c r="AS37" s="155" t="str">
        <f t="shared" si="59"/>
        <v/>
      </c>
      <c r="AT37" s="155" t="str">
        <f t="shared" si="59"/>
        <v/>
      </c>
      <c r="AU37" s="155" t="str">
        <f t="shared" si="59"/>
        <v/>
      </c>
      <c r="AV37" s="155" t="str">
        <f t="shared" si="59"/>
        <v/>
      </c>
      <c r="AW37" s="155" t="str">
        <f t="shared" si="59"/>
        <v/>
      </c>
      <c r="AX37" s="155" t="str">
        <f t="shared" si="59"/>
        <v/>
      </c>
      <c r="AY37" s="155" t="str">
        <f t="shared" si="59"/>
        <v/>
      </c>
      <c r="AZ37" s="155" t="str">
        <f t="shared" si="59"/>
        <v/>
      </c>
      <c r="BA37" s="155" t="str">
        <f t="shared" si="59"/>
        <v/>
      </c>
      <c r="BB37" s="155" t="str">
        <f t="shared" si="59"/>
        <v/>
      </c>
      <c r="BC37" s="155" t="str">
        <f t="shared" si="59"/>
        <v/>
      </c>
      <c r="BD37" s="155" t="str">
        <f t="shared" si="59"/>
        <v/>
      </c>
      <c r="BE37" s="155" t="str">
        <f t="shared" si="59"/>
        <v/>
      </c>
      <c r="BF37" s="155" t="str">
        <f t="shared" si="59"/>
        <v/>
      </c>
      <c r="BG37" s="155" t="str">
        <f t="shared" si="59"/>
        <v/>
      </c>
      <c r="BH37" s="155" t="str">
        <f t="shared" si="59"/>
        <v/>
      </c>
      <c r="BI37" s="155" t="str">
        <f t="shared" si="59"/>
        <v/>
      </c>
      <c r="BJ37" s="155" t="str">
        <f t="shared" si="59"/>
        <v/>
      </c>
      <c r="BK37" s="155" t="str">
        <f t="shared" si="59"/>
        <v/>
      </c>
      <c r="BL37" s="155" t="str">
        <f t="shared" si="59"/>
        <v/>
      </c>
      <c r="BM37" s="155" t="str">
        <f t="shared" si="59"/>
        <v/>
      </c>
      <c r="BN37" s="155" t="str">
        <f t="shared" si="59"/>
        <v/>
      </c>
      <c r="BO37" s="155" t="str">
        <f t="shared" si="59"/>
        <v/>
      </c>
      <c r="BP37" s="155" t="str">
        <f t="shared" si="59"/>
        <v/>
      </c>
      <c r="BQ37" s="155" t="str">
        <f t="shared" si="59"/>
        <v/>
      </c>
    </row>
    <row r="38" hidden="1" outlineLevel="2">
      <c r="A38" s="153" t="str">
        <f t="shared" si="60"/>
        <v>Date</v>
      </c>
      <c r="B38" s="156"/>
      <c r="C38" s="30"/>
      <c r="D38" s="157" t="str">
        <f t="shared" ref="D38:H38" si="61">$B38</f>
        <v/>
      </c>
      <c r="E38" s="157" t="str">
        <f t="shared" si="61"/>
        <v/>
      </c>
      <c r="F38" s="157" t="str">
        <f t="shared" si="61"/>
        <v/>
      </c>
      <c r="G38" s="157" t="str">
        <f t="shared" si="61"/>
        <v/>
      </c>
      <c r="H38" s="157" t="str">
        <f t="shared" si="61"/>
        <v/>
      </c>
      <c r="I38" s="72"/>
      <c r="J38" s="157" t="str">
        <f t="shared" ref="J38:BQ38" si="62">$B38</f>
        <v/>
      </c>
      <c r="K38" s="157" t="str">
        <f t="shared" si="62"/>
        <v/>
      </c>
      <c r="L38" s="157" t="str">
        <f t="shared" si="62"/>
        <v/>
      </c>
      <c r="M38" s="157" t="str">
        <f t="shared" si="62"/>
        <v/>
      </c>
      <c r="N38" s="157" t="str">
        <f t="shared" si="62"/>
        <v/>
      </c>
      <c r="O38" s="157" t="str">
        <f t="shared" si="62"/>
        <v/>
      </c>
      <c r="P38" s="157" t="str">
        <f t="shared" si="62"/>
        <v/>
      </c>
      <c r="Q38" s="157" t="str">
        <f t="shared" si="62"/>
        <v/>
      </c>
      <c r="R38" s="157" t="str">
        <f t="shared" si="62"/>
        <v/>
      </c>
      <c r="S38" s="157" t="str">
        <f t="shared" si="62"/>
        <v/>
      </c>
      <c r="T38" s="157" t="str">
        <f t="shared" si="62"/>
        <v/>
      </c>
      <c r="U38" s="157" t="str">
        <f t="shared" si="62"/>
        <v/>
      </c>
      <c r="V38" s="157" t="str">
        <f t="shared" si="62"/>
        <v/>
      </c>
      <c r="W38" s="157" t="str">
        <f t="shared" si="62"/>
        <v/>
      </c>
      <c r="X38" s="157" t="str">
        <f t="shared" si="62"/>
        <v/>
      </c>
      <c r="Y38" s="157" t="str">
        <f t="shared" si="62"/>
        <v/>
      </c>
      <c r="Z38" s="157" t="str">
        <f t="shared" si="62"/>
        <v/>
      </c>
      <c r="AA38" s="157" t="str">
        <f t="shared" si="62"/>
        <v/>
      </c>
      <c r="AB38" s="157" t="str">
        <f t="shared" si="62"/>
        <v/>
      </c>
      <c r="AC38" s="157" t="str">
        <f t="shared" si="62"/>
        <v/>
      </c>
      <c r="AD38" s="157" t="str">
        <f t="shared" si="62"/>
        <v/>
      </c>
      <c r="AE38" s="157" t="str">
        <f t="shared" si="62"/>
        <v/>
      </c>
      <c r="AF38" s="157" t="str">
        <f t="shared" si="62"/>
        <v/>
      </c>
      <c r="AG38" s="157" t="str">
        <f t="shared" si="62"/>
        <v/>
      </c>
      <c r="AH38" s="157" t="str">
        <f t="shared" si="62"/>
        <v/>
      </c>
      <c r="AI38" s="157" t="str">
        <f t="shared" si="62"/>
        <v/>
      </c>
      <c r="AJ38" s="157" t="str">
        <f t="shared" si="62"/>
        <v/>
      </c>
      <c r="AK38" s="157" t="str">
        <f t="shared" si="62"/>
        <v/>
      </c>
      <c r="AL38" s="157" t="str">
        <f t="shared" si="62"/>
        <v/>
      </c>
      <c r="AM38" s="157" t="str">
        <f t="shared" si="62"/>
        <v/>
      </c>
      <c r="AN38" s="157" t="str">
        <f t="shared" si="62"/>
        <v/>
      </c>
      <c r="AO38" s="157" t="str">
        <f t="shared" si="62"/>
        <v/>
      </c>
      <c r="AP38" s="157" t="str">
        <f t="shared" si="62"/>
        <v/>
      </c>
      <c r="AQ38" s="157" t="str">
        <f t="shared" si="62"/>
        <v/>
      </c>
      <c r="AR38" s="157" t="str">
        <f t="shared" si="62"/>
        <v/>
      </c>
      <c r="AS38" s="157" t="str">
        <f t="shared" si="62"/>
        <v/>
      </c>
      <c r="AT38" s="157" t="str">
        <f t="shared" si="62"/>
        <v/>
      </c>
      <c r="AU38" s="157" t="str">
        <f t="shared" si="62"/>
        <v/>
      </c>
      <c r="AV38" s="157" t="str">
        <f t="shared" si="62"/>
        <v/>
      </c>
      <c r="AW38" s="157" t="str">
        <f t="shared" si="62"/>
        <v/>
      </c>
      <c r="AX38" s="157" t="str">
        <f t="shared" si="62"/>
        <v/>
      </c>
      <c r="AY38" s="157" t="str">
        <f t="shared" si="62"/>
        <v/>
      </c>
      <c r="AZ38" s="157" t="str">
        <f t="shared" si="62"/>
        <v/>
      </c>
      <c r="BA38" s="157" t="str">
        <f t="shared" si="62"/>
        <v/>
      </c>
      <c r="BB38" s="157" t="str">
        <f t="shared" si="62"/>
        <v/>
      </c>
      <c r="BC38" s="157" t="str">
        <f t="shared" si="62"/>
        <v/>
      </c>
      <c r="BD38" s="157" t="str">
        <f t="shared" si="62"/>
        <v/>
      </c>
      <c r="BE38" s="157" t="str">
        <f t="shared" si="62"/>
        <v/>
      </c>
      <c r="BF38" s="157" t="str">
        <f t="shared" si="62"/>
        <v/>
      </c>
      <c r="BG38" s="157" t="str">
        <f t="shared" si="62"/>
        <v/>
      </c>
      <c r="BH38" s="157" t="str">
        <f t="shared" si="62"/>
        <v/>
      </c>
      <c r="BI38" s="157" t="str">
        <f t="shared" si="62"/>
        <v/>
      </c>
      <c r="BJ38" s="157" t="str">
        <f t="shared" si="62"/>
        <v/>
      </c>
      <c r="BK38" s="157" t="str">
        <f t="shared" si="62"/>
        <v/>
      </c>
      <c r="BL38" s="157" t="str">
        <f t="shared" si="62"/>
        <v/>
      </c>
      <c r="BM38" s="157" t="str">
        <f t="shared" si="62"/>
        <v/>
      </c>
      <c r="BN38" s="157" t="str">
        <f t="shared" si="62"/>
        <v/>
      </c>
      <c r="BO38" s="157" t="str">
        <f t="shared" si="62"/>
        <v/>
      </c>
      <c r="BP38" s="157" t="str">
        <f t="shared" si="62"/>
        <v/>
      </c>
      <c r="BQ38" s="157" t="str">
        <f t="shared" si="62"/>
        <v/>
      </c>
    </row>
    <row r="39" hidden="1" outlineLevel="2">
      <c r="A39" s="153" t="str">
        <f t="shared" si="60"/>
        <v>Durée</v>
      </c>
      <c r="B39" s="39"/>
      <c r="C39" s="30"/>
      <c r="D39" s="71" t="str">
        <f t="shared" ref="D39:H39" si="63">$B39</f>
        <v/>
      </c>
      <c r="E39" s="71" t="str">
        <f t="shared" si="63"/>
        <v/>
      </c>
      <c r="F39" s="71" t="str">
        <f t="shared" si="63"/>
        <v/>
      </c>
      <c r="G39" s="71" t="str">
        <f t="shared" si="63"/>
        <v/>
      </c>
      <c r="H39" s="71" t="str">
        <f t="shared" si="63"/>
        <v/>
      </c>
      <c r="I39" s="71"/>
      <c r="J39" s="71" t="str">
        <f t="shared" ref="J39:BQ39" si="64">$B39</f>
        <v/>
      </c>
      <c r="K39" s="71" t="str">
        <f t="shared" si="64"/>
        <v/>
      </c>
      <c r="L39" s="71" t="str">
        <f t="shared" si="64"/>
        <v/>
      </c>
      <c r="M39" s="71" t="str">
        <f t="shared" si="64"/>
        <v/>
      </c>
      <c r="N39" s="71" t="str">
        <f t="shared" si="64"/>
        <v/>
      </c>
      <c r="O39" s="71" t="str">
        <f t="shared" si="64"/>
        <v/>
      </c>
      <c r="P39" s="71" t="str">
        <f t="shared" si="64"/>
        <v/>
      </c>
      <c r="Q39" s="71" t="str">
        <f t="shared" si="64"/>
        <v/>
      </c>
      <c r="R39" s="71" t="str">
        <f t="shared" si="64"/>
        <v/>
      </c>
      <c r="S39" s="71" t="str">
        <f t="shared" si="64"/>
        <v/>
      </c>
      <c r="T39" s="71" t="str">
        <f t="shared" si="64"/>
        <v/>
      </c>
      <c r="U39" s="71" t="str">
        <f t="shared" si="64"/>
        <v/>
      </c>
      <c r="V39" s="71" t="str">
        <f t="shared" si="64"/>
        <v/>
      </c>
      <c r="W39" s="71" t="str">
        <f t="shared" si="64"/>
        <v/>
      </c>
      <c r="X39" s="71" t="str">
        <f t="shared" si="64"/>
        <v/>
      </c>
      <c r="Y39" s="71" t="str">
        <f t="shared" si="64"/>
        <v/>
      </c>
      <c r="Z39" s="71" t="str">
        <f t="shared" si="64"/>
        <v/>
      </c>
      <c r="AA39" s="71" t="str">
        <f t="shared" si="64"/>
        <v/>
      </c>
      <c r="AB39" s="71" t="str">
        <f t="shared" si="64"/>
        <v/>
      </c>
      <c r="AC39" s="71" t="str">
        <f t="shared" si="64"/>
        <v/>
      </c>
      <c r="AD39" s="71" t="str">
        <f t="shared" si="64"/>
        <v/>
      </c>
      <c r="AE39" s="71" t="str">
        <f t="shared" si="64"/>
        <v/>
      </c>
      <c r="AF39" s="71" t="str">
        <f t="shared" si="64"/>
        <v/>
      </c>
      <c r="AG39" s="71" t="str">
        <f t="shared" si="64"/>
        <v/>
      </c>
      <c r="AH39" s="71" t="str">
        <f t="shared" si="64"/>
        <v/>
      </c>
      <c r="AI39" s="71" t="str">
        <f t="shared" si="64"/>
        <v/>
      </c>
      <c r="AJ39" s="71" t="str">
        <f t="shared" si="64"/>
        <v/>
      </c>
      <c r="AK39" s="71" t="str">
        <f t="shared" si="64"/>
        <v/>
      </c>
      <c r="AL39" s="71" t="str">
        <f t="shared" si="64"/>
        <v/>
      </c>
      <c r="AM39" s="71" t="str">
        <f t="shared" si="64"/>
        <v/>
      </c>
      <c r="AN39" s="71" t="str">
        <f t="shared" si="64"/>
        <v/>
      </c>
      <c r="AO39" s="71" t="str">
        <f t="shared" si="64"/>
        <v/>
      </c>
      <c r="AP39" s="71" t="str">
        <f t="shared" si="64"/>
        <v/>
      </c>
      <c r="AQ39" s="71" t="str">
        <f t="shared" si="64"/>
        <v/>
      </c>
      <c r="AR39" s="71" t="str">
        <f t="shared" si="64"/>
        <v/>
      </c>
      <c r="AS39" s="71" t="str">
        <f t="shared" si="64"/>
        <v/>
      </c>
      <c r="AT39" s="71" t="str">
        <f t="shared" si="64"/>
        <v/>
      </c>
      <c r="AU39" s="71" t="str">
        <f t="shared" si="64"/>
        <v/>
      </c>
      <c r="AV39" s="71" t="str">
        <f t="shared" si="64"/>
        <v/>
      </c>
      <c r="AW39" s="71" t="str">
        <f t="shared" si="64"/>
        <v/>
      </c>
      <c r="AX39" s="71" t="str">
        <f t="shared" si="64"/>
        <v/>
      </c>
      <c r="AY39" s="71" t="str">
        <f t="shared" si="64"/>
        <v/>
      </c>
      <c r="AZ39" s="71" t="str">
        <f t="shared" si="64"/>
        <v/>
      </c>
      <c r="BA39" s="71" t="str">
        <f t="shared" si="64"/>
        <v/>
      </c>
      <c r="BB39" s="71" t="str">
        <f t="shared" si="64"/>
        <v/>
      </c>
      <c r="BC39" s="71" t="str">
        <f t="shared" si="64"/>
        <v/>
      </c>
      <c r="BD39" s="71" t="str">
        <f t="shared" si="64"/>
        <v/>
      </c>
      <c r="BE39" s="71" t="str">
        <f t="shared" si="64"/>
        <v/>
      </c>
      <c r="BF39" s="71" t="str">
        <f t="shared" si="64"/>
        <v/>
      </c>
      <c r="BG39" s="71" t="str">
        <f t="shared" si="64"/>
        <v/>
      </c>
      <c r="BH39" s="71" t="str">
        <f t="shared" si="64"/>
        <v/>
      </c>
      <c r="BI39" s="71" t="str">
        <f t="shared" si="64"/>
        <v/>
      </c>
      <c r="BJ39" s="71" t="str">
        <f t="shared" si="64"/>
        <v/>
      </c>
      <c r="BK39" s="71" t="str">
        <f t="shared" si="64"/>
        <v/>
      </c>
      <c r="BL39" s="71" t="str">
        <f t="shared" si="64"/>
        <v/>
      </c>
      <c r="BM39" s="71" t="str">
        <f t="shared" si="64"/>
        <v/>
      </c>
      <c r="BN39" s="71" t="str">
        <f t="shared" si="64"/>
        <v/>
      </c>
      <c r="BO39" s="71" t="str">
        <f t="shared" si="64"/>
        <v/>
      </c>
      <c r="BP39" s="71" t="str">
        <f t="shared" si="64"/>
        <v/>
      </c>
      <c r="BQ39" s="71" t="str">
        <f t="shared" si="64"/>
        <v/>
      </c>
    </row>
    <row r="40" hidden="1" outlineLevel="2">
      <c r="A40" s="153" t="str">
        <f t="shared" si="60"/>
        <v>Début Amo</v>
      </c>
      <c r="B40" s="158"/>
      <c r="C40" s="30"/>
      <c r="D40" s="157" t="str">
        <f t="shared" ref="D40:H40" si="65">$B40</f>
        <v/>
      </c>
      <c r="E40" s="157" t="str">
        <f t="shared" si="65"/>
        <v/>
      </c>
      <c r="F40" s="157" t="str">
        <f t="shared" si="65"/>
        <v/>
      </c>
      <c r="G40" s="157" t="str">
        <f t="shared" si="65"/>
        <v/>
      </c>
      <c r="H40" s="157" t="str">
        <f t="shared" si="65"/>
        <v/>
      </c>
      <c r="I40" s="72"/>
      <c r="J40" s="157" t="str">
        <f t="shared" ref="J40:BQ40" si="66">$B40</f>
        <v/>
      </c>
      <c r="K40" s="157" t="str">
        <f t="shared" si="66"/>
        <v/>
      </c>
      <c r="L40" s="157" t="str">
        <f t="shared" si="66"/>
        <v/>
      </c>
      <c r="M40" s="157" t="str">
        <f t="shared" si="66"/>
        <v/>
      </c>
      <c r="N40" s="157" t="str">
        <f t="shared" si="66"/>
        <v/>
      </c>
      <c r="O40" s="157" t="str">
        <f t="shared" si="66"/>
        <v/>
      </c>
      <c r="P40" s="157" t="str">
        <f t="shared" si="66"/>
        <v/>
      </c>
      <c r="Q40" s="157" t="str">
        <f t="shared" si="66"/>
        <v/>
      </c>
      <c r="R40" s="157" t="str">
        <f t="shared" si="66"/>
        <v/>
      </c>
      <c r="S40" s="157" t="str">
        <f t="shared" si="66"/>
        <v/>
      </c>
      <c r="T40" s="157" t="str">
        <f t="shared" si="66"/>
        <v/>
      </c>
      <c r="U40" s="157" t="str">
        <f t="shared" si="66"/>
        <v/>
      </c>
      <c r="V40" s="157" t="str">
        <f t="shared" si="66"/>
        <v/>
      </c>
      <c r="W40" s="157" t="str">
        <f t="shared" si="66"/>
        <v/>
      </c>
      <c r="X40" s="157" t="str">
        <f t="shared" si="66"/>
        <v/>
      </c>
      <c r="Y40" s="157" t="str">
        <f t="shared" si="66"/>
        <v/>
      </c>
      <c r="Z40" s="157" t="str">
        <f t="shared" si="66"/>
        <v/>
      </c>
      <c r="AA40" s="157" t="str">
        <f t="shared" si="66"/>
        <v/>
      </c>
      <c r="AB40" s="157" t="str">
        <f t="shared" si="66"/>
        <v/>
      </c>
      <c r="AC40" s="157" t="str">
        <f t="shared" si="66"/>
        <v/>
      </c>
      <c r="AD40" s="157" t="str">
        <f t="shared" si="66"/>
        <v/>
      </c>
      <c r="AE40" s="157" t="str">
        <f t="shared" si="66"/>
        <v/>
      </c>
      <c r="AF40" s="157" t="str">
        <f t="shared" si="66"/>
        <v/>
      </c>
      <c r="AG40" s="157" t="str">
        <f t="shared" si="66"/>
        <v/>
      </c>
      <c r="AH40" s="157" t="str">
        <f t="shared" si="66"/>
        <v/>
      </c>
      <c r="AI40" s="157" t="str">
        <f t="shared" si="66"/>
        <v/>
      </c>
      <c r="AJ40" s="157" t="str">
        <f t="shared" si="66"/>
        <v/>
      </c>
      <c r="AK40" s="157" t="str">
        <f t="shared" si="66"/>
        <v/>
      </c>
      <c r="AL40" s="157" t="str">
        <f t="shared" si="66"/>
        <v/>
      </c>
      <c r="AM40" s="157" t="str">
        <f t="shared" si="66"/>
        <v/>
      </c>
      <c r="AN40" s="157" t="str">
        <f t="shared" si="66"/>
        <v/>
      </c>
      <c r="AO40" s="157" t="str">
        <f t="shared" si="66"/>
        <v/>
      </c>
      <c r="AP40" s="157" t="str">
        <f t="shared" si="66"/>
        <v/>
      </c>
      <c r="AQ40" s="157" t="str">
        <f t="shared" si="66"/>
        <v/>
      </c>
      <c r="AR40" s="157" t="str">
        <f t="shared" si="66"/>
        <v/>
      </c>
      <c r="AS40" s="157" t="str">
        <f t="shared" si="66"/>
        <v/>
      </c>
      <c r="AT40" s="157" t="str">
        <f t="shared" si="66"/>
        <v/>
      </c>
      <c r="AU40" s="157" t="str">
        <f t="shared" si="66"/>
        <v/>
      </c>
      <c r="AV40" s="157" t="str">
        <f t="shared" si="66"/>
        <v/>
      </c>
      <c r="AW40" s="157" t="str">
        <f t="shared" si="66"/>
        <v/>
      </c>
      <c r="AX40" s="157" t="str">
        <f t="shared" si="66"/>
        <v/>
      </c>
      <c r="AY40" s="157" t="str">
        <f t="shared" si="66"/>
        <v/>
      </c>
      <c r="AZ40" s="157" t="str">
        <f t="shared" si="66"/>
        <v/>
      </c>
      <c r="BA40" s="157" t="str">
        <f t="shared" si="66"/>
        <v/>
      </c>
      <c r="BB40" s="157" t="str">
        <f t="shared" si="66"/>
        <v/>
      </c>
      <c r="BC40" s="157" t="str">
        <f t="shared" si="66"/>
        <v/>
      </c>
      <c r="BD40" s="157" t="str">
        <f t="shared" si="66"/>
        <v/>
      </c>
      <c r="BE40" s="157" t="str">
        <f t="shared" si="66"/>
        <v/>
      </c>
      <c r="BF40" s="157" t="str">
        <f t="shared" si="66"/>
        <v/>
      </c>
      <c r="BG40" s="157" t="str">
        <f t="shared" si="66"/>
        <v/>
      </c>
      <c r="BH40" s="157" t="str">
        <f t="shared" si="66"/>
        <v/>
      </c>
      <c r="BI40" s="157" t="str">
        <f t="shared" si="66"/>
        <v/>
      </c>
      <c r="BJ40" s="157" t="str">
        <f t="shared" si="66"/>
        <v/>
      </c>
      <c r="BK40" s="157" t="str">
        <f t="shared" si="66"/>
        <v/>
      </c>
      <c r="BL40" s="157" t="str">
        <f t="shared" si="66"/>
        <v/>
      </c>
      <c r="BM40" s="157" t="str">
        <f t="shared" si="66"/>
        <v/>
      </c>
      <c r="BN40" s="157" t="str">
        <f t="shared" si="66"/>
        <v/>
      </c>
      <c r="BO40" s="157" t="str">
        <f t="shared" si="66"/>
        <v/>
      </c>
      <c r="BP40" s="157" t="str">
        <f t="shared" si="66"/>
        <v/>
      </c>
      <c r="BQ40" s="157" t="str">
        <f t="shared" si="66"/>
        <v/>
      </c>
    </row>
    <row r="41" outlineLevel="1" collapsed="1">
      <c r="A41" s="159" t="s">
        <v>344</v>
      </c>
      <c r="B41" s="151"/>
      <c r="C41" s="9"/>
      <c r="D41" s="145">
        <f>SUM(J41:U41)</f>
        <v>0</v>
      </c>
      <c r="E41" s="145">
        <f>SUM(V41:AG41)</f>
        <v>0</v>
      </c>
      <c r="F41" s="91">
        <f>SUM(AH41:AS41)</f>
        <v>0</v>
      </c>
      <c r="G41" s="145">
        <f>SUM(AT41:BE41)</f>
        <v>0</v>
      </c>
      <c r="H41" s="145">
        <f>SUM(BF41:BQ41)</f>
        <v>0</v>
      </c>
      <c r="I41" s="91"/>
      <c r="J41" s="152">
        <f t="shared" ref="J41:BQ41" si="67">IF(AND(MONTH($B43)=MONTH(J$2),YEAR($B43)=YEAR(J$2)),$B41,0)</f>
        <v>0</v>
      </c>
      <c r="K41" s="152">
        <f t="shared" si="67"/>
        <v>0</v>
      </c>
      <c r="L41" s="152">
        <f t="shared" si="67"/>
        <v>0</v>
      </c>
      <c r="M41" s="152">
        <f t="shared" si="67"/>
        <v>0</v>
      </c>
      <c r="N41" s="152">
        <f t="shared" si="67"/>
        <v>0</v>
      </c>
      <c r="O41" s="152">
        <f t="shared" si="67"/>
        <v>0</v>
      </c>
      <c r="P41" s="152">
        <f t="shared" si="67"/>
        <v>0</v>
      </c>
      <c r="Q41" s="152">
        <f t="shared" si="67"/>
        <v>0</v>
      </c>
      <c r="R41" s="152">
        <f t="shared" si="67"/>
        <v>0</v>
      </c>
      <c r="S41" s="152">
        <f t="shared" si="67"/>
        <v>0</v>
      </c>
      <c r="T41" s="152">
        <f t="shared" si="67"/>
        <v>0</v>
      </c>
      <c r="U41" s="152">
        <f t="shared" si="67"/>
        <v>0</v>
      </c>
      <c r="V41" s="152">
        <f t="shared" si="67"/>
        <v>0</v>
      </c>
      <c r="W41" s="152">
        <f t="shared" si="67"/>
        <v>0</v>
      </c>
      <c r="X41" s="152">
        <f t="shared" si="67"/>
        <v>0</v>
      </c>
      <c r="Y41" s="152">
        <f t="shared" si="67"/>
        <v>0</v>
      </c>
      <c r="Z41" s="152">
        <f t="shared" si="67"/>
        <v>0</v>
      </c>
      <c r="AA41" s="152">
        <f t="shared" si="67"/>
        <v>0</v>
      </c>
      <c r="AB41" s="152">
        <f t="shared" si="67"/>
        <v>0</v>
      </c>
      <c r="AC41" s="152">
        <f t="shared" si="67"/>
        <v>0</v>
      </c>
      <c r="AD41" s="152">
        <f t="shared" si="67"/>
        <v>0</v>
      </c>
      <c r="AE41" s="152">
        <f t="shared" si="67"/>
        <v>0</v>
      </c>
      <c r="AF41" s="152">
        <f t="shared" si="67"/>
        <v>0</v>
      </c>
      <c r="AG41" s="152">
        <f t="shared" si="67"/>
        <v>0</v>
      </c>
      <c r="AH41" s="152">
        <f t="shared" si="67"/>
        <v>0</v>
      </c>
      <c r="AI41" s="152">
        <f t="shared" si="67"/>
        <v>0</v>
      </c>
      <c r="AJ41" s="152">
        <f t="shared" si="67"/>
        <v>0</v>
      </c>
      <c r="AK41" s="152">
        <f t="shared" si="67"/>
        <v>0</v>
      </c>
      <c r="AL41" s="152">
        <f t="shared" si="67"/>
        <v>0</v>
      </c>
      <c r="AM41" s="152">
        <f t="shared" si="67"/>
        <v>0</v>
      </c>
      <c r="AN41" s="152">
        <f t="shared" si="67"/>
        <v>0</v>
      </c>
      <c r="AO41" s="152">
        <f t="shared" si="67"/>
        <v>0</v>
      </c>
      <c r="AP41" s="152">
        <f t="shared" si="67"/>
        <v>0</v>
      </c>
      <c r="AQ41" s="152">
        <f t="shared" si="67"/>
        <v>0</v>
      </c>
      <c r="AR41" s="152">
        <f t="shared" si="67"/>
        <v>0</v>
      </c>
      <c r="AS41" s="152">
        <f t="shared" si="67"/>
        <v>0</v>
      </c>
      <c r="AT41" s="152">
        <f t="shared" si="67"/>
        <v>0</v>
      </c>
      <c r="AU41" s="152">
        <f t="shared" si="67"/>
        <v>0</v>
      </c>
      <c r="AV41" s="152">
        <f t="shared" si="67"/>
        <v>0</v>
      </c>
      <c r="AW41" s="152">
        <f t="shared" si="67"/>
        <v>0</v>
      </c>
      <c r="AX41" s="152">
        <f t="shared" si="67"/>
        <v>0</v>
      </c>
      <c r="AY41" s="152">
        <f t="shared" si="67"/>
        <v>0</v>
      </c>
      <c r="AZ41" s="152">
        <f t="shared" si="67"/>
        <v>0</v>
      </c>
      <c r="BA41" s="152">
        <f t="shared" si="67"/>
        <v>0</v>
      </c>
      <c r="BB41" s="152">
        <f t="shared" si="67"/>
        <v>0</v>
      </c>
      <c r="BC41" s="152">
        <f t="shared" si="67"/>
        <v>0</v>
      </c>
      <c r="BD41" s="152">
        <f t="shared" si="67"/>
        <v>0</v>
      </c>
      <c r="BE41" s="152">
        <f t="shared" si="67"/>
        <v>0</v>
      </c>
      <c r="BF41" s="152">
        <f t="shared" si="67"/>
        <v>0</v>
      </c>
      <c r="BG41" s="152">
        <f t="shared" si="67"/>
        <v>0</v>
      </c>
      <c r="BH41" s="152">
        <f t="shared" si="67"/>
        <v>0</v>
      </c>
      <c r="BI41" s="152">
        <f t="shared" si="67"/>
        <v>0</v>
      </c>
      <c r="BJ41" s="152">
        <f t="shared" si="67"/>
        <v>0</v>
      </c>
      <c r="BK41" s="152">
        <f t="shared" si="67"/>
        <v>0</v>
      </c>
      <c r="BL41" s="152">
        <f t="shared" si="67"/>
        <v>0</v>
      </c>
      <c r="BM41" s="152">
        <f t="shared" si="67"/>
        <v>0</v>
      </c>
      <c r="BN41" s="152">
        <f t="shared" si="67"/>
        <v>0</v>
      </c>
      <c r="BO41" s="152">
        <f t="shared" si="67"/>
        <v>0</v>
      </c>
      <c r="BP41" s="152">
        <f t="shared" si="67"/>
        <v>0</v>
      </c>
      <c r="BQ41" s="152">
        <f t="shared" si="67"/>
        <v>0</v>
      </c>
    </row>
    <row r="42" hidden="1" outlineLevel="2">
      <c r="A42" s="153" t="str">
        <f t="shared" ref="A42:A45" si="70">A37</f>
        <v>Taux</v>
      </c>
      <c r="B42" s="154"/>
      <c r="C42" s="30"/>
      <c r="D42" s="155" t="str">
        <f t="shared" ref="D42:H42" si="68">$B42</f>
        <v/>
      </c>
      <c r="E42" s="155" t="str">
        <f t="shared" si="68"/>
        <v/>
      </c>
      <c r="F42" s="155" t="str">
        <f t="shared" si="68"/>
        <v/>
      </c>
      <c r="G42" s="155" t="str">
        <f t="shared" si="68"/>
        <v/>
      </c>
      <c r="H42" s="155" t="str">
        <f t="shared" si="68"/>
        <v/>
      </c>
      <c r="I42" s="72"/>
      <c r="J42" s="155" t="str">
        <f t="shared" ref="J42:BQ42" si="69">$B42</f>
        <v/>
      </c>
      <c r="K42" s="155" t="str">
        <f t="shared" si="69"/>
        <v/>
      </c>
      <c r="L42" s="155" t="str">
        <f t="shared" si="69"/>
        <v/>
      </c>
      <c r="M42" s="155" t="str">
        <f t="shared" si="69"/>
        <v/>
      </c>
      <c r="N42" s="155" t="str">
        <f t="shared" si="69"/>
        <v/>
      </c>
      <c r="O42" s="155" t="str">
        <f t="shared" si="69"/>
        <v/>
      </c>
      <c r="P42" s="155" t="str">
        <f t="shared" si="69"/>
        <v/>
      </c>
      <c r="Q42" s="155" t="str">
        <f t="shared" si="69"/>
        <v/>
      </c>
      <c r="R42" s="155" t="str">
        <f t="shared" si="69"/>
        <v/>
      </c>
      <c r="S42" s="155" t="str">
        <f t="shared" si="69"/>
        <v/>
      </c>
      <c r="T42" s="155" t="str">
        <f t="shared" si="69"/>
        <v/>
      </c>
      <c r="U42" s="155" t="str">
        <f t="shared" si="69"/>
        <v/>
      </c>
      <c r="V42" s="155" t="str">
        <f t="shared" si="69"/>
        <v/>
      </c>
      <c r="W42" s="155" t="str">
        <f t="shared" si="69"/>
        <v/>
      </c>
      <c r="X42" s="155" t="str">
        <f t="shared" si="69"/>
        <v/>
      </c>
      <c r="Y42" s="155" t="str">
        <f t="shared" si="69"/>
        <v/>
      </c>
      <c r="Z42" s="155" t="str">
        <f t="shared" si="69"/>
        <v/>
      </c>
      <c r="AA42" s="155" t="str">
        <f t="shared" si="69"/>
        <v/>
      </c>
      <c r="AB42" s="155" t="str">
        <f t="shared" si="69"/>
        <v/>
      </c>
      <c r="AC42" s="155" t="str">
        <f t="shared" si="69"/>
        <v/>
      </c>
      <c r="AD42" s="155" t="str">
        <f t="shared" si="69"/>
        <v/>
      </c>
      <c r="AE42" s="155" t="str">
        <f t="shared" si="69"/>
        <v/>
      </c>
      <c r="AF42" s="155" t="str">
        <f t="shared" si="69"/>
        <v/>
      </c>
      <c r="AG42" s="155" t="str">
        <f t="shared" si="69"/>
        <v/>
      </c>
      <c r="AH42" s="155" t="str">
        <f t="shared" si="69"/>
        <v/>
      </c>
      <c r="AI42" s="155" t="str">
        <f t="shared" si="69"/>
        <v/>
      </c>
      <c r="AJ42" s="155" t="str">
        <f t="shared" si="69"/>
        <v/>
      </c>
      <c r="AK42" s="155" t="str">
        <f t="shared" si="69"/>
        <v/>
      </c>
      <c r="AL42" s="155" t="str">
        <f t="shared" si="69"/>
        <v/>
      </c>
      <c r="AM42" s="155" t="str">
        <f t="shared" si="69"/>
        <v/>
      </c>
      <c r="AN42" s="155" t="str">
        <f t="shared" si="69"/>
        <v/>
      </c>
      <c r="AO42" s="155" t="str">
        <f t="shared" si="69"/>
        <v/>
      </c>
      <c r="AP42" s="155" t="str">
        <f t="shared" si="69"/>
        <v/>
      </c>
      <c r="AQ42" s="155" t="str">
        <f t="shared" si="69"/>
        <v/>
      </c>
      <c r="AR42" s="155" t="str">
        <f t="shared" si="69"/>
        <v/>
      </c>
      <c r="AS42" s="155" t="str">
        <f t="shared" si="69"/>
        <v/>
      </c>
      <c r="AT42" s="155" t="str">
        <f t="shared" si="69"/>
        <v/>
      </c>
      <c r="AU42" s="155" t="str">
        <f t="shared" si="69"/>
        <v/>
      </c>
      <c r="AV42" s="155" t="str">
        <f t="shared" si="69"/>
        <v/>
      </c>
      <c r="AW42" s="155" t="str">
        <f t="shared" si="69"/>
        <v/>
      </c>
      <c r="AX42" s="155" t="str">
        <f t="shared" si="69"/>
        <v/>
      </c>
      <c r="AY42" s="155" t="str">
        <f t="shared" si="69"/>
        <v/>
      </c>
      <c r="AZ42" s="155" t="str">
        <f t="shared" si="69"/>
        <v/>
      </c>
      <c r="BA42" s="155" t="str">
        <f t="shared" si="69"/>
        <v/>
      </c>
      <c r="BB42" s="155" t="str">
        <f t="shared" si="69"/>
        <v/>
      </c>
      <c r="BC42" s="155" t="str">
        <f t="shared" si="69"/>
        <v/>
      </c>
      <c r="BD42" s="155" t="str">
        <f t="shared" si="69"/>
        <v/>
      </c>
      <c r="BE42" s="155" t="str">
        <f t="shared" si="69"/>
        <v/>
      </c>
      <c r="BF42" s="155" t="str">
        <f t="shared" si="69"/>
        <v/>
      </c>
      <c r="BG42" s="155" t="str">
        <f t="shared" si="69"/>
        <v/>
      </c>
      <c r="BH42" s="155" t="str">
        <f t="shared" si="69"/>
        <v/>
      </c>
      <c r="BI42" s="155" t="str">
        <f t="shared" si="69"/>
        <v/>
      </c>
      <c r="BJ42" s="155" t="str">
        <f t="shared" si="69"/>
        <v/>
      </c>
      <c r="BK42" s="155" t="str">
        <f t="shared" si="69"/>
        <v/>
      </c>
      <c r="BL42" s="155" t="str">
        <f t="shared" si="69"/>
        <v/>
      </c>
      <c r="BM42" s="155" t="str">
        <f t="shared" si="69"/>
        <v/>
      </c>
      <c r="BN42" s="155" t="str">
        <f t="shared" si="69"/>
        <v/>
      </c>
      <c r="BO42" s="155" t="str">
        <f t="shared" si="69"/>
        <v/>
      </c>
      <c r="BP42" s="155" t="str">
        <f t="shared" si="69"/>
        <v/>
      </c>
      <c r="BQ42" s="155" t="str">
        <f t="shared" si="69"/>
        <v/>
      </c>
    </row>
    <row r="43" hidden="1" outlineLevel="2">
      <c r="A43" s="153" t="str">
        <f t="shared" si="70"/>
        <v>Date</v>
      </c>
      <c r="B43" s="156"/>
      <c r="C43" s="30"/>
      <c r="D43" s="157" t="str">
        <f t="shared" ref="D43:H43" si="71">$B43</f>
        <v/>
      </c>
      <c r="E43" s="157" t="str">
        <f t="shared" si="71"/>
        <v/>
      </c>
      <c r="F43" s="157" t="str">
        <f t="shared" si="71"/>
        <v/>
      </c>
      <c r="G43" s="157" t="str">
        <f t="shared" si="71"/>
        <v/>
      </c>
      <c r="H43" s="157" t="str">
        <f t="shared" si="71"/>
        <v/>
      </c>
      <c r="I43" s="72"/>
      <c r="J43" s="157" t="str">
        <f t="shared" ref="J43:BQ43" si="72">$B43</f>
        <v/>
      </c>
      <c r="K43" s="157" t="str">
        <f t="shared" si="72"/>
        <v/>
      </c>
      <c r="L43" s="157" t="str">
        <f t="shared" si="72"/>
        <v/>
      </c>
      <c r="M43" s="157" t="str">
        <f t="shared" si="72"/>
        <v/>
      </c>
      <c r="N43" s="157" t="str">
        <f t="shared" si="72"/>
        <v/>
      </c>
      <c r="O43" s="157" t="str">
        <f t="shared" si="72"/>
        <v/>
      </c>
      <c r="P43" s="157" t="str">
        <f t="shared" si="72"/>
        <v/>
      </c>
      <c r="Q43" s="157" t="str">
        <f t="shared" si="72"/>
        <v/>
      </c>
      <c r="R43" s="157" t="str">
        <f t="shared" si="72"/>
        <v/>
      </c>
      <c r="S43" s="157" t="str">
        <f t="shared" si="72"/>
        <v/>
      </c>
      <c r="T43" s="157" t="str">
        <f t="shared" si="72"/>
        <v/>
      </c>
      <c r="U43" s="157" t="str">
        <f t="shared" si="72"/>
        <v/>
      </c>
      <c r="V43" s="157" t="str">
        <f t="shared" si="72"/>
        <v/>
      </c>
      <c r="W43" s="157" t="str">
        <f t="shared" si="72"/>
        <v/>
      </c>
      <c r="X43" s="157" t="str">
        <f t="shared" si="72"/>
        <v/>
      </c>
      <c r="Y43" s="157" t="str">
        <f t="shared" si="72"/>
        <v/>
      </c>
      <c r="Z43" s="157" t="str">
        <f t="shared" si="72"/>
        <v/>
      </c>
      <c r="AA43" s="157" t="str">
        <f t="shared" si="72"/>
        <v/>
      </c>
      <c r="AB43" s="157" t="str">
        <f t="shared" si="72"/>
        <v/>
      </c>
      <c r="AC43" s="157" t="str">
        <f t="shared" si="72"/>
        <v/>
      </c>
      <c r="AD43" s="157" t="str">
        <f t="shared" si="72"/>
        <v/>
      </c>
      <c r="AE43" s="157" t="str">
        <f t="shared" si="72"/>
        <v/>
      </c>
      <c r="AF43" s="157" t="str">
        <f t="shared" si="72"/>
        <v/>
      </c>
      <c r="AG43" s="157" t="str">
        <f t="shared" si="72"/>
        <v/>
      </c>
      <c r="AH43" s="157" t="str">
        <f t="shared" si="72"/>
        <v/>
      </c>
      <c r="AI43" s="157" t="str">
        <f t="shared" si="72"/>
        <v/>
      </c>
      <c r="AJ43" s="157" t="str">
        <f t="shared" si="72"/>
        <v/>
      </c>
      <c r="AK43" s="157" t="str">
        <f t="shared" si="72"/>
        <v/>
      </c>
      <c r="AL43" s="157" t="str">
        <f t="shared" si="72"/>
        <v/>
      </c>
      <c r="AM43" s="157" t="str">
        <f t="shared" si="72"/>
        <v/>
      </c>
      <c r="AN43" s="157" t="str">
        <f t="shared" si="72"/>
        <v/>
      </c>
      <c r="AO43" s="157" t="str">
        <f t="shared" si="72"/>
        <v/>
      </c>
      <c r="AP43" s="157" t="str">
        <f t="shared" si="72"/>
        <v/>
      </c>
      <c r="AQ43" s="157" t="str">
        <f t="shared" si="72"/>
        <v/>
      </c>
      <c r="AR43" s="157" t="str">
        <f t="shared" si="72"/>
        <v/>
      </c>
      <c r="AS43" s="157" t="str">
        <f t="shared" si="72"/>
        <v/>
      </c>
      <c r="AT43" s="157" t="str">
        <f t="shared" si="72"/>
        <v/>
      </c>
      <c r="AU43" s="157" t="str">
        <f t="shared" si="72"/>
        <v/>
      </c>
      <c r="AV43" s="157" t="str">
        <f t="shared" si="72"/>
        <v/>
      </c>
      <c r="AW43" s="157" t="str">
        <f t="shared" si="72"/>
        <v/>
      </c>
      <c r="AX43" s="157" t="str">
        <f t="shared" si="72"/>
        <v/>
      </c>
      <c r="AY43" s="157" t="str">
        <f t="shared" si="72"/>
        <v/>
      </c>
      <c r="AZ43" s="157" t="str">
        <f t="shared" si="72"/>
        <v/>
      </c>
      <c r="BA43" s="157" t="str">
        <f t="shared" si="72"/>
        <v/>
      </c>
      <c r="BB43" s="157" t="str">
        <f t="shared" si="72"/>
        <v/>
      </c>
      <c r="BC43" s="157" t="str">
        <f t="shared" si="72"/>
        <v/>
      </c>
      <c r="BD43" s="157" t="str">
        <f t="shared" si="72"/>
        <v/>
      </c>
      <c r="BE43" s="157" t="str">
        <f t="shared" si="72"/>
        <v/>
      </c>
      <c r="BF43" s="157" t="str">
        <f t="shared" si="72"/>
        <v/>
      </c>
      <c r="BG43" s="157" t="str">
        <f t="shared" si="72"/>
        <v/>
      </c>
      <c r="BH43" s="157" t="str">
        <f t="shared" si="72"/>
        <v/>
      </c>
      <c r="BI43" s="157" t="str">
        <f t="shared" si="72"/>
        <v/>
      </c>
      <c r="BJ43" s="157" t="str">
        <f t="shared" si="72"/>
        <v/>
      </c>
      <c r="BK43" s="157" t="str">
        <f t="shared" si="72"/>
        <v/>
      </c>
      <c r="BL43" s="157" t="str">
        <f t="shared" si="72"/>
        <v/>
      </c>
      <c r="BM43" s="157" t="str">
        <f t="shared" si="72"/>
        <v/>
      </c>
      <c r="BN43" s="157" t="str">
        <f t="shared" si="72"/>
        <v/>
      </c>
      <c r="BO43" s="157" t="str">
        <f t="shared" si="72"/>
        <v/>
      </c>
      <c r="BP43" s="157" t="str">
        <f t="shared" si="72"/>
        <v/>
      </c>
      <c r="BQ43" s="157" t="str">
        <f t="shared" si="72"/>
        <v/>
      </c>
    </row>
    <row r="44" hidden="1" outlineLevel="2">
      <c r="A44" s="153" t="str">
        <f t="shared" si="70"/>
        <v>Durée</v>
      </c>
      <c r="B44" s="39"/>
      <c r="C44" s="30"/>
      <c r="D44" s="71" t="str">
        <f t="shared" ref="D44:H44" si="73">$B44</f>
        <v/>
      </c>
      <c r="E44" s="71" t="str">
        <f t="shared" si="73"/>
        <v/>
      </c>
      <c r="F44" s="71" t="str">
        <f t="shared" si="73"/>
        <v/>
      </c>
      <c r="G44" s="71" t="str">
        <f t="shared" si="73"/>
        <v/>
      </c>
      <c r="H44" s="71" t="str">
        <f t="shared" si="73"/>
        <v/>
      </c>
      <c r="I44" s="71"/>
      <c r="J44" s="71" t="str">
        <f t="shared" ref="J44:BQ44" si="74">$B44</f>
        <v/>
      </c>
      <c r="K44" s="71" t="str">
        <f t="shared" si="74"/>
        <v/>
      </c>
      <c r="L44" s="71" t="str">
        <f t="shared" si="74"/>
        <v/>
      </c>
      <c r="M44" s="71" t="str">
        <f t="shared" si="74"/>
        <v/>
      </c>
      <c r="N44" s="71" t="str">
        <f t="shared" si="74"/>
        <v/>
      </c>
      <c r="O44" s="71" t="str">
        <f t="shared" si="74"/>
        <v/>
      </c>
      <c r="P44" s="71" t="str">
        <f t="shared" si="74"/>
        <v/>
      </c>
      <c r="Q44" s="71" t="str">
        <f t="shared" si="74"/>
        <v/>
      </c>
      <c r="R44" s="71" t="str">
        <f t="shared" si="74"/>
        <v/>
      </c>
      <c r="S44" s="71" t="str">
        <f t="shared" si="74"/>
        <v/>
      </c>
      <c r="T44" s="71" t="str">
        <f t="shared" si="74"/>
        <v/>
      </c>
      <c r="U44" s="71" t="str">
        <f t="shared" si="74"/>
        <v/>
      </c>
      <c r="V44" s="71" t="str">
        <f t="shared" si="74"/>
        <v/>
      </c>
      <c r="W44" s="71" t="str">
        <f t="shared" si="74"/>
        <v/>
      </c>
      <c r="X44" s="71" t="str">
        <f t="shared" si="74"/>
        <v/>
      </c>
      <c r="Y44" s="71" t="str">
        <f t="shared" si="74"/>
        <v/>
      </c>
      <c r="Z44" s="71" t="str">
        <f t="shared" si="74"/>
        <v/>
      </c>
      <c r="AA44" s="71" t="str">
        <f t="shared" si="74"/>
        <v/>
      </c>
      <c r="AB44" s="71" t="str">
        <f t="shared" si="74"/>
        <v/>
      </c>
      <c r="AC44" s="71" t="str">
        <f t="shared" si="74"/>
        <v/>
      </c>
      <c r="AD44" s="71" t="str">
        <f t="shared" si="74"/>
        <v/>
      </c>
      <c r="AE44" s="71" t="str">
        <f t="shared" si="74"/>
        <v/>
      </c>
      <c r="AF44" s="71" t="str">
        <f t="shared" si="74"/>
        <v/>
      </c>
      <c r="AG44" s="71" t="str">
        <f t="shared" si="74"/>
        <v/>
      </c>
      <c r="AH44" s="71" t="str">
        <f t="shared" si="74"/>
        <v/>
      </c>
      <c r="AI44" s="71" t="str">
        <f t="shared" si="74"/>
        <v/>
      </c>
      <c r="AJ44" s="71" t="str">
        <f t="shared" si="74"/>
        <v/>
      </c>
      <c r="AK44" s="71" t="str">
        <f t="shared" si="74"/>
        <v/>
      </c>
      <c r="AL44" s="71" t="str">
        <f t="shared" si="74"/>
        <v/>
      </c>
      <c r="AM44" s="71" t="str">
        <f t="shared" si="74"/>
        <v/>
      </c>
      <c r="AN44" s="71" t="str">
        <f t="shared" si="74"/>
        <v/>
      </c>
      <c r="AO44" s="71" t="str">
        <f t="shared" si="74"/>
        <v/>
      </c>
      <c r="AP44" s="71" t="str">
        <f t="shared" si="74"/>
        <v/>
      </c>
      <c r="AQ44" s="71" t="str">
        <f t="shared" si="74"/>
        <v/>
      </c>
      <c r="AR44" s="71" t="str">
        <f t="shared" si="74"/>
        <v/>
      </c>
      <c r="AS44" s="71" t="str">
        <f t="shared" si="74"/>
        <v/>
      </c>
      <c r="AT44" s="71" t="str">
        <f t="shared" si="74"/>
        <v/>
      </c>
      <c r="AU44" s="71" t="str">
        <f t="shared" si="74"/>
        <v/>
      </c>
      <c r="AV44" s="71" t="str">
        <f t="shared" si="74"/>
        <v/>
      </c>
      <c r="AW44" s="71" t="str">
        <f t="shared" si="74"/>
        <v/>
      </c>
      <c r="AX44" s="71" t="str">
        <f t="shared" si="74"/>
        <v/>
      </c>
      <c r="AY44" s="71" t="str">
        <f t="shared" si="74"/>
        <v/>
      </c>
      <c r="AZ44" s="71" t="str">
        <f t="shared" si="74"/>
        <v/>
      </c>
      <c r="BA44" s="71" t="str">
        <f t="shared" si="74"/>
        <v/>
      </c>
      <c r="BB44" s="71" t="str">
        <f t="shared" si="74"/>
        <v/>
      </c>
      <c r="BC44" s="71" t="str">
        <f t="shared" si="74"/>
        <v/>
      </c>
      <c r="BD44" s="71" t="str">
        <f t="shared" si="74"/>
        <v/>
      </c>
      <c r="BE44" s="71" t="str">
        <f t="shared" si="74"/>
        <v/>
      </c>
      <c r="BF44" s="71" t="str">
        <f t="shared" si="74"/>
        <v/>
      </c>
      <c r="BG44" s="71" t="str">
        <f t="shared" si="74"/>
        <v/>
      </c>
      <c r="BH44" s="71" t="str">
        <f t="shared" si="74"/>
        <v/>
      </c>
      <c r="BI44" s="71" t="str">
        <f t="shared" si="74"/>
        <v/>
      </c>
      <c r="BJ44" s="71" t="str">
        <f t="shared" si="74"/>
        <v/>
      </c>
      <c r="BK44" s="71" t="str">
        <f t="shared" si="74"/>
        <v/>
      </c>
      <c r="BL44" s="71" t="str">
        <f t="shared" si="74"/>
        <v/>
      </c>
      <c r="BM44" s="71" t="str">
        <f t="shared" si="74"/>
        <v/>
      </c>
      <c r="BN44" s="71" t="str">
        <f t="shared" si="74"/>
        <v/>
      </c>
      <c r="BO44" s="71" t="str">
        <f t="shared" si="74"/>
        <v/>
      </c>
      <c r="BP44" s="71" t="str">
        <f t="shared" si="74"/>
        <v/>
      </c>
      <c r="BQ44" s="71" t="str">
        <f t="shared" si="74"/>
        <v/>
      </c>
    </row>
    <row r="45" hidden="1" outlineLevel="2">
      <c r="A45" s="153" t="str">
        <f t="shared" si="70"/>
        <v>Début Amo</v>
      </c>
      <c r="B45" s="158"/>
      <c r="C45" s="30"/>
      <c r="D45" s="157" t="str">
        <f t="shared" ref="D45:H45" si="75">$B45</f>
        <v/>
      </c>
      <c r="E45" s="157" t="str">
        <f t="shared" si="75"/>
        <v/>
      </c>
      <c r="F45" s="157" t="str">
        <f t="shared" si="75"/>
        <v/>
      </c>
      <c r="G45" s="157" t="str">
        <f t="shared" si="75"/>
        <v/>
      </c>
      <c r="H45" s="157" t="str">
        <f t="shared" si="75"/>
        <v/>
      </c>
      <c r="I45" s="72"/>
      <c r="J45" s="157" t="str">
        <f t="shared" ref="J45:BQ45" si="76">$B45</f>
        <v/>
      </c>
      <c r="K45" s="157" t="str">
        <f t="shared" si="76"/>
        <v/>
      </c>
      <c r="L45" s="157" t="str">
        <f t="shared" si="76"/>
        <v/>
      </c>
      <c r="M45" s="157" t="str">
        <f t="shared" si="76"/>
        <v/>
      </c>
      <c r="N45" s="157" t="str">
        <f t="shared" si="76"/>
        <v/>
      </c>
      <c r="O45" s="157" t="str">
        <f t="shared" si="76"/>
        <v/>
      </c>
      <c r="P45" s="157" t="str">
        <f t="shared" si="76"/>
        <v/>
      </c>
      <c r="Q45" s="157" t="str">
        <f t="shared" si="76"/>
        <v/>
      </c>
      <c r="R45" s="157" t="str">
        <f t="shared" si="76"/>
        <v/>
      </c>
      <c r="S45" s="157" t="str">
        <f t="shared" si="76"/>
        <v/>
      </c>
      <c r="T45" s="157" t="str">
        <f t="shared" si="76"/>
        <v/>
      </c>
      <c r="U45" s="157" t="str">
        <f t="shared" si="76"/>
        <v/>
      </c>
      <c r="V45" s="157" t="str">
        <f t="shared" si="76"/>
        <v/>
      </c>
      <c r="W45" s="157" t="str">
        <f t="shared" si="76"/>
        <v/>
      </c>
      <c r="X45" s="157" t="str">
        <f t="shared" si="76"/>
        <v/>
      </c>
      <c r="Y45" s="157" t="str">
        <f t="shared" si="76"/>
        <v/>
      </c>
      <c r="Z45" s="157" t="str">
        <f t="shared" si="76"/>
        <v/>
      </c>
      <c r="AA45" s="157" t="str">
        <f t="shared" si="76"/>
        <v/>
      </c>
      <c r="AB45" s="157" t="str">
        <f t="shared" si="76"/>
        <v/>
      </c>
      <c r="AC45" s="157" t="str">
        <f t="shared" si="76"/>
        <v/>
      </c>
      <c r="AD45" s="157" t="str">
        <f t="shared" si="76"/>
        <v/>
      </c>
      <c r="AE45" s="157" t="str">
        <f t="shared" si="76"/>
        <v/>
      </c>
      <c r="AF45" s="157" t="str">
        <f t="shared" si="76"/>
        <v/>
      </c>
      <c r="AG45" s="157" t="str">
        <f t="shared" si="76"/>
        <v/>
      </c>
      <c r="AH45" s="157" t="str">
        <f t="shared" si="76"/>
        <v/>
      </c>
      <c r="AI45" s="157" t="str">
        <f t="shared" si="76"/>
        <v/>
      </c>
      <c r="AJ45" s="157" t="str">
        <f t="shared" si="76"/>
        <v/>
      </c>
      <c r="AK45" s="157" t="str">
        <f t="shared" si="76"/>
        <v/>
      </c>
      <c r="AL45" s="157" t="str">
        <f t="shared" si="76"/>
        <v/>
      </c>
      <c r="AM45" s="157" t="str">
        <f t="shared" si="76"/>
        <v/>
      </c>
      <c r="AN45" s="157" t="str">
        <f t="shared" si="76"/>
        <v/>
      </c>
      <c r="AO45" s="157" t="str">
        <f t="shared" si="76"/>
        <v/>
      </c>
      <c r="AP45" s="157" t="str">
        <f t="shared" si="76"/>
        <v/>
      </c>
      <c r="AQ45" s="157" t="str">
        <f t="shared" si="76"/>
        <v/>
      </c>
      <c r="AR45" s="157" t="str">
        <f t="shared" si="76"/>
        <v/>
      </c>
      <c r="AS45" s="157" t="str">
        <f t="shared" si="76"/>
        <v/>
      </c>
      <c r="AT45" s="157" t="str">
        <f t="shared" si="76"/>
        <v/>
      </c>
      <c r="AU45" s="157" t="str">
        <f t="shared" si="76"/>
        <v/>
      </c>
      <c r="AV45" s="157" t="str">
        <f t="shared" si="76"/>
        <v/>
      </c>
      <c r="AW45" s="157" t="str">
        <f t="shared" si="76"/>
        <v/>
      </c>
      <c r="AX45" s="157" t="str">
        <f t="shared" si="76"/>
        <v/>
      </c>
      <c r="AY45" s="157" t="str">
        <f t="shared" si="76"/>
        <v/>
      </c>
      <c r="AZ45" s="157" t="str">
        <f t="shared" si="76"/>
        <v/>
      </c>
      <c r="BA45" s="157" t="str">
        <f t="shared" si="76"/>
        <v/>
      </c>
      <c r="BB45" s="157" t="str">
        <f t="shared" si="76"/>
        <v/>
      </c>
      <c r="BC45" s="157" t="str">
        <f t="shared" si="76"/>
        <v/>
      </c>
      <c r="BD45" s="157" t="str">
        <f t="shared" si="76"/>
        <v/>
      </c>
      <c r="BE45" s="157" t="str">
        <f t="shared" si="76"/>
        <v/>
      </c>
      <c r="BF45" s="157" t="str">
        <f t="shared" si="76"/>
        <v/>
      </c>
      <c r="BG45" s="157" t="str">
        <f t="shared" si="76"/>
        <v/>
      </c>
      <c r="BH45" s="157" t="str">
        <f t="shared" si="76"/>
        <v/>
      </c>
      <c r="BI45" s="157" t="str">
        <f t="shared" si="76"/>
        <v/>
      </c>
      <c r="BJ45" s="157" t="str">
        <f t="shared" si="76"/>
        <v/>
      </c>
      <c r="BK45" s="157" t="str">
        <f t="shared" si="76"/>
        <v/>
      </c>
      <c r="BL45" s="157" t="str">
        <f t="shared" si="76"/>
        <v/>
      </c>
      <c r="BM45" s="157" t="str">
        <f t="shared" si="76"/>
        <v/>
      </c>
      <c r="BN45" s="157" t="str">
        <f t="shared" si="76"/>
        <v/>
      </c>
      <c r="BO45" s="157" t="str">
        <f t="shared" si="76"/>
        <v/>
      </c>
      <c r="BP45" s="157" t="str">
        <f t="shared" si="76"/>
        <v/>
      </c>
      <c r="BQ45" s="157" t="str">
        <f t="shared" si="76"/>
        <v/>
      </c>
    </row>
    <row r="46" outlineLevel="1" collapsed="1">
      <c r="A46" s="159" t="s">
        <v>345</v>
      </c>
      <c r="B46" s="151"/>
      <c r="C46" s="9"/>
      <c r="D46" s="145">
        <f>SUM(J46:U46)</f>
        <v>0</v>
      </c>
      <c r="E46" s="145">
        <f>SUM(V46:AG46)</f>
        <v>0</v>
      </c>
      <c r="F46" s="91">
        <f>SUM(AH46:AS46)</f>
        <v>0</v>
      </c>
      <c r="G46" s="145">
        <f>SUM(AT46:BE46)</f>
        <v>0</v>
      </c>
      <c r="H46" s="145">
        <f>SUM(BF46:BQ46)</f>
        <v>0</v>
      </c>
      <c r="I46" s="91"/>
      <c r="J46" s="152">
        <f t="shared" ref="J46:BQ46" si="77">IF(AND(MONTH($B48)=MONTH(J$2),YEAR($B48)=YEAR(J$2)),$B46,0)</f>
        <v>0</v>
      </c>
      <c r="K46" s="152">
        <f t="shared" si="77"/>
        <v>0</v>
      </c>
      <c r="L46" s="152">
        <f t="shared" si="77"/>
        <v>0</v>
      </c>
      <c r="M46" s="152">
        <f t="shared" si="77"/>
        <v>0</v>
      </c>
      <c r="N46" s="152">
        <f t="shared" si="77"/>
        <v>0</v>
      </c>
      <c r="O46" s="152">
        <f t="shared" si="77"/>
        <v>0</v>
      </c>
      <c r="P46" s="152">
        <f t="shared" si="77"/>
        <v>0</v>
      </c>
      <c r="Q46" s="152">
        <f t="shared" si="77"/>
        <v>0</v>
      </c>
      <c r="R46" s="152">
        <f t="shared" si="77"/>
        <v>0</v>
      </c>
      <c r="S46" s="152">
        <f t="shared" si="77"/>
        <v>0</v>
      </c>
      <c r="T46" s="152">
        <f t="shared" si="77"/>
        <v>0</v>
      </c>
      <c r="U46" s="152">
        <f t="shared" si="77"/>
        <v>0</v>
      </c>
      <c r="V46" s="152">
        <f t="shared" si="77"/>
        <v>0</v>
      </c>
      <c r="W46" s="152">
        <f t="shared" si="77"/>
        <v>0</v>
      </c>
      <c r="X46" s="152">
        <f t="shared" si="77"/>
        <v>0</v>
      </c>
      <c r="Y46" s="152">
        <f t="shared" si="77"/>
        <v>0</v>
      </c>
      <c r="Z46" s="152">
        <f t="shared" si="77"/>
        <v>0</v>
      </c>
      <c r="AA46" s="152">
        <f t="shared" si="77"/>
        <v>0</v>
      </c>
      <c r="AB46" s="152">
        <f t="shared" si="77"/>
        <v>0</v>
      </c>
      <c r="AC46" s="152">
        <f t="shared" si="77"/>
        <v>0</v>
      </c>
      <c r="AD46" s="152">
        <f t="shared" si="77"/>
        <v>0</v>
      </c>
      <c r="AE46" s="152">
        <f t="shared" si="77"/>
        <v>0</v>
      </c>
      <c r="AF46" s="152">
        <f t="shared" si="77"/>
        <v>0</v>
      </c>
      <c r="AG46" s="152">
        <f t="shared" si="77"/>
        <v>0</v>
      </c>
      <c r="AH46" s="152">
        <f t="shared" si="77"/>
        <v>0</v>
      </c>
      <c r="AI46" s="152">
        <f t="shared" si="77"/>
        <v>0</v>
      </c>
      <c r="AJ46" s="152">
        <f t="shared" si="77"/>
        <v>0</v>
      </c>
      <c r="AK46" s="152">
        <f t="shared" si="77"/>
        <v>0</v>
      </c>
      <c r="AL46" s="152">
        <f t="shared" si="77"/>
        <v>0</v>
      </c>
      <c r="AM46" s="152">
        <f t="shared" si="77"/>
        <v>0</v>
      </c>
      <c r="AN46" s="152">
        <f t="shared" si="77"/>
        <v>0</v>
      </c>
      <c r="AO46" s="152">
        <f t="shared" si="77"/>
        <v>0</v>
      </c>
      <c r="AP46" s="152">
        <f t="shared" si="77"/>
        <v>0</v>
      </c>
      <c r="AQ46" s="152">
        <f t="shared" si="77"/>
        <v>0</v>
      </c>
      <c r="AR46" s="152">
        <f t="shared" si="77"/>
        <v>0</v>
      </c>
      <c r="AS46" s="152">
        <f t="shared" si="77"/>
        <v>0</v>
      </c>
      <c r="AT46" s="152">
        <f t="shared" si="77"/>
        <v>0</v>
      </c>
      <c r="AU46" s="152">
        <f t="shared" si="77"/>
        <v>0</v>
      </c>
      <c r="AV46" s="152">
        <f t="shared" si="77"/>
        <v>0</v>
      </c>
      <c r="AW46" s="152">
        <f t="shared" si="77"/>
        <v>0</v>
      </c>
      <c r="AX46" s="152">
        <f t="shared" si="77"/>
        <v>0</v>
      </c>
      <c r="AY46" s="152">
        <f t="shared" si="77"/>
        <v>0</v>
      </c>
      <c r="AZ46" s="152">
        <f t="shared" si="77"/>
        <v>0</v>
      </c>
      <c r="BA46" s="152">
        <f t="shared" si="77"/>
        <v>0</v>
      </c>
      <c r="BB46" s="152">
        <f t="shared" si="77"/>
        <v>0</v>
      </c>
      <c r="BC46" s="152">
        <f t="shared" si="77"/>
        <v>0</v>
      </c>
      <c r="BD46" s="152">
        <f t="shared" si="77"/>
        <v>0</v>
      </c>
      <c r="BE46" s="152">
        <f t="shared" si="77"/>
        <v>0</v>
      </c>
      <c r="BF46" s="152">
        <f t="shared" si="77"/>
        <v>0</v>
      </c>
      <c r="BG46" s="152">
        <f t="shared" si="77"/>
        <v>0</v>
      </c>
      <c r="BH46" s="152">
        <f t="shared" si="77"/>
        <v>0</v>
      </c>
      <c r="BI46" s="152">
        <f t="shared" si="77"/>
        <v>0</v>
      </c>
      <c r="BJ46" s="152">
        <f t="shared" si="77"/>
        <v>0</v>
      </c>
      <c r="BK46" s="152">
        <f t="shared" si="77"/>
        <v>0</v>
      </c>
      <c r="BL46" s="152">
        <f t="shared" si="77"/>
        <v>0</v>
      </c>
      <c r="BM46" s="152">
        <f t="shared" si="77"/>
        <v>0</v>
      </c>
      <c r="BN46" s="152">
        <f t="shared" si="77"/>
        <v>0</v>
      </c>
      <c r="BO46" s="152">
        <f t="shared" si="77"/>
        <v>0</v>
      </c>
      <c r="BP46" s="152">
        <f t="shared" si="77"/>
        <v>0</v>
      </c>
      <c r="BQ46" s="152">
        <f t="shared" si="77"/>
        <v>0</v>
      </c>
    </row>
    <row r="47" hidden="1" outlineLevel="2">
      <c r="A47" s="153" t="str">
        <f t="shared" ref="A47:A50" si="80">A42</f>
        <v>Taux</v>
      </c>
      <c r="B47" s="154"/>
      <c r="C47" s="30"/>
      <c r="D47" s="155" t="str">
        <f t="shared" ref="D47:H47" si="78">$B47</f>
        <v/>
      </c>
      <c r="E47" s="155" t="str">
        <f t="shared" si="78"/>
        <v/>
      </c>
      <c r="F47" s="155" t="str">
        <f t="shared" si="78"/>
        <v/>
      </c>
      <c r="G47" s="155" t="str">
        <f t="shared" si="78"/>
        <v/>
      </c>
      <c r="H47" s="155" t="str">
        <f t="shared" si="78"/>
        <v/>
      </c>
      <c r="I47" s="72"/>
      <c r="J47" s="155" t="str">
        <f t="shared" ref="J47:BQ47" si="79">$B47</f>
        <v/>
      </c>
      <c r="K47" s="155" t="str">
        <f t="shared" si="79"/>
        <v/>
      </c>
      <c r="L47" s="155" t="str">
        <f t="shared" si="79"/>
        <v/>
      </c>
      <c r="M47" s="155" t="str">
        <f t="shared" si="79"/>
        <v/>
      </c>
      <c r="N47" s="155" t="str">
        <f t="shared" si="79"/>
        <v/>
      </c>
      <c r="O47" s="155" t="str">
        <f t="shared" si="79"/>
        <v/>
      </c>
      <c r="P47" s="155" t="str">
        <f t="shared" si="79"/>
        <v/>
      </c>
      <c r="Q47" s="155" t="str">
        <f t="shared" si="79"/>
        <v/>
      </c>
      <c r="R47" s="155" t="str">
        <f t="shared" si="79"/>
        <v/>
      </c>
      <c r="S47" s="155" t="str">
        <f t="shared" si="79"/>
        <v/>
      </c>
      <c r="T47" s="155" t="str">
        <f t="shared" si="79"/>
        <v/>
      </c>
      <c r="U47" s="155" t="str">
        <f t="shared" si="79"/>
        <v/>
      </c>
      <c r="V47" s="155" t="str">
        <f t="shared" si="79"/>
        <v/>
      </c>
      <c r="W47" s="155" t="str">
        <f t="shared" si="79"/>
        <v/>
      </c>
      <c r="X47" s="155" t="str">
        <f t="shared" si="79"/>
        <v/>
      </c>
      <c r="Y47" s="155" t="str">
        <f t="shared" si="79"/>
        <v/>
      </c>
      <c r="Z47" s="155" t="str">
        <f t="shared" si="79"/>
        <v/>
      </c>
      <c r="AA47" s="155" t="str">
        <f t="shared" si="79"/>
        <v/>
      </c>
      <c r="AB47" s="155" t="str">
        <f t="shared" si="79"/>
        <v/>
      </c>
      <c r="AC47" s="155" t="str">
        <f t="shared" si="79"/>
        <v/>
      </c>
      <c r="AD47" s="155" t="str">
        <f t="shared" si="79"/>
        <v/>
      </c>
      <c r="AE47" s="155" t="str">
        <f t="shared" si="79"/>
        <v/>
      </c>
      <c r="AF47" s="155" t="str">
        <f t="shared" si="79"/>
        <v/>
      </c>
      <c r="AG47" s="155" t="str">
        <f t="shared" si="79"/>
        <v/>
      </c>
      <c r="AH47" s="155" t="str">
        <f t="shared" si="79"/>
        <v/>
      </c>
      <c r="AI47" s="155" t="str">
        <f t="shared" si="79"/>
        <v/>
      </c>
      <c r="AJ47" s="155" t="str">
        <f t="shared" si="79"/>
        <v/>
      </c>
      <c r="AK47" s="155" t="str">
        <f t="shared" si="79"/>
        <v/>
      </c>
      <c r="AL47" s="155" t="str">
        <f t="shared" si="79"/>
        <v/>
      </c>
      <c r="AM47" s="155" t="str">
        <f t="shared" si="79"/>
        <v/>
      </c>
      <c r="AN47" s="155" t="str">
        <f t="shared" si="79"/>
        <v/>
      </c>
      <c r="AO47" s="155" t="str">
        <f t="shared" si="79"/>
        <v/>
      </c>
      <c r="AP47" s="155" t="str">
        <f t="shared" si="79"/>
        <v/>
      </c>
      <c r="AQ47" s="155" t="str">
        <f t="shared" si="79"/>
        <v/>
      </c>
      <c r="AR47" s="155" t="str">
        <f t="shared" si="79"/>
        <v/>
      </c>
      <c r="AS47" s="155" t="str">
        <f t="shared" si="79"/>
        <v/>
      </c>
      <c r="AT47" s="155" t="str">
        <f t="shared" si="79"/>
        <v/>
      </c>
      <c r="AU47" s="155" t="str">
        <f t="shared" si="79"/>
        <v/>
      </c>
      <c r="AV47" s="155" t="str">
        <f t="shared" si="79"/>
        <v/>
      </c>
      <c r="AW47" s="155" t="str">
        <f t="shared" si="79"/>
        <v/>
      </c>
      <c r="AX47" s="155" t="str">
        <f t="shared" si="79"/>
        <v/>
      </c>
      <c r="AY47" s="155" t="str">
        <f t="shared" si="79"/>
        <v/>
      </c>
      <c r="AZ47" s="155" t="str">
        <f t="shared" si="79"/>
        <v/>
      </c>
      <c r="BA47" s="155" t="str">
        <f t="shared" si="79"/>
        <v/>
      </c>
      <c r="BB47" s="155" t="str">
        <f t="shared" si="79"/>
        <v/>
      </c>
      <c r="BC47" s="155" t="str">
        <f t="shared" si="79"/>
        <v/>
      </c>
      <c r="BD47" s="155" t="str">
        <f t="shared" si="79"/>
        <v/>
      </c>
      <c r="BE47" s="155" t="str">
        <f t="shared" si="79"/>
        <v/>
      </c>
      <c r="BF47" s="155" t="str">
        <f t="shared" si="79"/>
        <v/>
      </c>
      <c r="BG47" s="155" t="str">
        <f t="shared" si="79"/>
        <v/>
      </c>
      <c r="BH47" s="155" t="str">
        <f t="shared" si="79"/>
        <v/>
      </c>
      <c r="BI47" s="155" t="str">
        <f t="shared" si="79"/>
        <v/>
      </c>
      <c r="BJ47" s="155" t="str">
        <f t="shared" si="79"/>
        <v/>
      </c>
      <c r="BK47" s="155" t="str">
        <f t="shared" si="79"/>
        <v/>
      </c>
      <c r="BL47" s="155" t="str">
        <f t="shared" si="79"/>
        <v/>
      </c>
      <c r="BM47" s="155" t="str">
        <f t="shared" si="79"/>
        <v/>
      </c>
      <c r="BN47" s="155" t="str">
        <f t="shared" si="79"/>
        <v/>
      </c>
      <c r="BO47" s="155" t="str">
        <f t="shared" si="79"/>
        <v/>
      </c>
      <c r="BP47" s="155" t="str">
        <f t="shared" si="79"/>
        <v/>
      </c>
      <c r="BQ47" s="155" t="str">
        <f t="shared" si="79"/>
        <v/>
      </c>
    </row>
    <row r="48" hidden="1" outlineLevel="2">
      <c r="A48" s="153" t="str">
        <f t="shared" si="80"/>
        <v>Date</v>
      </c>
      <c r="B48" s="156"/>
      <c r="C48" s="30"/>
      <c r="D48" s="157" t="str">
        <f t="shared" ref="D48:H48" si="81">$B48</f>
        <v/>
      </c>
      <c r="E48" s="157" t="str">
        <f t="shared" si="81"/>
        <v/>
      </c>
      <c r="F48" s="157" t="str">
        <f t="shared" si="81"/>
        <v/>
      </c>
      <c r="G48" s="157" t="str">
        <f t="shared" si="81"/>
        <v/>
      </c>
      <c r="H48" s="157" t="str">
        <f t="shared" si="81"/>
        <v/>
      </c>
      <c r="I48" s="72"/>
      <c r="J48" s="157" t="str">
        <f t="shared" ref="J48:BQ48" si="82">$B48</f>
        <v/>
      </c>
      <c r="K48" s="157" t="str">
        <f t="shared" si="82"/>
        <v/>
      </c>
      <c r="L48" s="157" t="str">
        <f t="shared" si="82"/>
        <v/>
      </c>
      <c r="M48" s="157" t="str">
        <f t="shared" si="82"/>
        <v/>
      </c>
      <c r="N48" s="157" t="str">
        <f t="shared" si="82"/>
        <v/>
      </c>
      <c r="O48" s="157" t="str">
        <f t="shared" si="82"/>
        <v/>
      </c>
      <c r="P48" s="157" t="str">
        <f t="shared" si="82"/>
        <v/>
      </c>
      <c r="Q48" s="157" t="str">
        <f t="shared" si="82"/>
        <v/>
      </c>
      <c r="R48" s="157" t="str">
        <f t="shared" si="82"/>
        <v/>
      </c>
      <c r="S48" s="157" t="str">
        <f t="shared" si="82"/>
        <v/>
      </c>
      <c r="T48" s="157" t="str">
        <f t="shared" si="82"/>
        <v/>
      </c>
      <c r="U48" s="157" t="str">
        <f t="shared" si="82"/>
        <v/>
      </c>
      <c r="V48" s="157" t="str">
        <f t="shared" si="82"/>
        <v/>
      </c>
      <c r="W48" s="157" t="str">
        <f t="shared" si="82"/>
        <v/>
      </c>
      <c r="X48" s="157" t="str">
        <f t="shared" si="82"/>
        <v/>
      </c>
      <c r="Y48" s="157" t="str">
        <f t="shared" si="82"/>
        <v/>
      </c>
      <c r="Z48" s="157" t="str">
        <f t="shared" si="82"/>
        <v/>
      </c>
      <c r="AA48" s="157" t="str">
        <f t="shared" si="82"/>
        <v/>
      </c>
      <c r="AB48" s="157" t="str">
        <f t="shared" si="82"/>
        <v/>
      </c>
      <c r="AC48" s="157" t="str">
        <f t="shared" si="82"/>
        <v/>
      </c>
      <c r="AD48" s="157" t="str">
        <f t="shared" si="82"/>
        <v/>
      </c>
      <c r="AE48" s="157" t="str">
        <f t="shared" si="82"/>
        <v/>
      </c>
      <c r="AF48" s="157" t="str">
        <f t="shared" si="82"/>
        <v/>
      </c>
      <c r="AG48" s="157" t="str">
        <f t="shared" si="82"/>
        <v/>
      </c>
      <c r="AH48" s="157" t="str">
        <f t="shared" si="82"/>
        <v/>
      </c>
      <c r="AI48" s="157" t="str">
        <f t="shared" si="82"/>
        <v/>
      </c>
      <c r="AJ48" s="157" t="str">
        <f t="shared" si="82"/>
        <v/>
      </c>
      <c r="AK48" s="157" t="str">
        <f t="shared" si="82"/>
        <v/>
      </c>
      <c r="AL48" s="157" t="str">
        <f t="shared" si="82"/>
        <v/>
      </c>
      <c r="AM48" s="157" t="str">
        <f t="shared" si="82"/>
        <v/>
      </c>
      <c r="AN48" s="157" t="str">
        <f t="shared" si="82"/>
        <v/>
      </c>
      <c r="AO48" s="157" t="str">
        <f t="shared" si="82"/>
        <v/>
      </c>
      <c r="AP48" s="157" t="str">
        <f t="shared" si="82"/>
        <v/>
      </c>
      <c r="AQ48" s="157" t="str">
        <f t="shared" si="82"/>
        <v/>
      </c>
      <c r="AR48" s="157" t="str">
        <f t="shared" si="82"/>
        <v/>
      </c>
      <c r="AS48" s="157" t="str">
        <f t="shared" si="82"/>
        <v/>
      </c>
      <c r="AT48" s="157" t="str">
        <f t="shared" si="82"/>
        <v/>
      </c>
      <c r="AU48" s="157" t="str">
        <f t="shared" si="82"/>
        <v/>
      </c>
      <c r="AV48" s="157" t="str">
        <f t="shared" si="82"/>
        <v/>
      </c>
      <c r="AW48" s="157" t="str">
        <f t="shared" si="82"/>
        <v/>
      </c>
      <c r="AX48" s="157" t="str">
        <f t="shared" si="82"/>
        <v/>
      </c>
      <c r="AY48" s="157" t="str">
        <f t="shared" si="82"/>
        <v/>
      </c>
      <c r="AZ48" s="157" t="str">
        <f t="shared" si="82"/>
        <v/>
      </c>
      <c r="BA48" s="157" t="str">
        <f t="shared" si="82"/>
        <v/>
      </c>
      <c r="BB48" s="157" t="str">
        <f t="shared" si="82"/>
        <v/>
      </c>
      <c r="BC48" s="157" t="str">
        <f t="shared" si="82"/>
        <v/>
      </c>
      <c r="BD48" s="157" t="str">
        <f t="shared" si="82"/>
        <v/>
      </c>
      <c r="BE48" s="157" t="str">
        <f t="shared" si="82"/>
        <v/>
      </c>
      <c r="BF48" s="157" t="str">
        <f t="shared" si="82"/>
        <v/>
      </c>
      <c r="BG48" s="157" t="str">
        <f t="shared" si="82"/>
        <v/>
      </c>
      <c r="BH48" s="157" t="str">
        <f t="shared" si="82"/>
        <v/>
      </c>
      <c r="BI48" s="157" t="str">
        <f t="shared" si="82"/>
        <v/>
      </c>
      <c r="BJ48" s="157" t="str">
        <f t="shared" si="82"/>
        <v/>
      </c>
      <c r="BK48" s="157" t="str">
        <f t="shared" si="82"/>
        <v/>
      </c>
      <c r="BL48" s="157" t="str">
        <f t="shared" si="82"/>
        <v/>
      </c>
      <c r="BM48" s="157" t="str">
        <f t="shared" si="82"/>
        <v/>
      </c>
      <c r="BN48" s="157" t="str">
        <f t="shared" si="82"/>
        <v/>
      </c>
      <c r="BO48" s="157" t="str">
        <f t="shared" si="82"/>
        <v/>
      </c>
      <c r="BP48" s="157" t="str">
        <f t="shared" si="82"/>
        <v/>
      </c>
      <c r="BQ48" s="157" t="str">
        <f t="shared" si="82"/>
        <v/>
      </c>
    </row>
    <row r="49" hidden="1" outlineLevel="2">
      <c r="A49" s="153" t="str">
        <f t="shared" si="80"/>
        <v>Durée</v>
      </c>
      <c r="B49" s="39"/>
      <c r="C49" s="30"/>
      <c r="D49" s="71" t="str">
        <f t="shared" ref="D49:H49" si="83">$B49</f>
        <v/>
      </c>
      <c r="E49" s="71" t="str">
        <f t="shared" si="83"/>
        <v/>
      </c>
      <c r="F49" s="71" t="str">
        <f t="shared" si="83"/>
        <v/>
      </c>
      <c r="G49" s="71" t="str">
        <f t="shared" si="83"/>
        <v/>
      </c>
      <c r="H49" s="71" t="str">
        <f t="shared" si="83"/>
        <v/>
      </c>
      <c r="I49" s="71"/>
      <c r="J49" s="71" t="str">
        <f t="shared" ref="J49:BQ49" si="84">$B49</f>
        <v/>
      </c>
      <c r="K49" s="71" t="str">
        <f t="shared" si="84"/>
        <v/>
      </c>
      <c r="L49" s="71" t="str">
        <f t="shared" si="84"/>
        <v/>
      </c>
      <c r="M49" s="71" t="str">
        <f t="shared" si="84"/>
        <v/>
      </c>
      <c r="N49" s="71" t="str">
        <f t="shared" si="84"/>
        <v/>
      </c>
      <c r="O49" s="71" t="str">
        <f t="shared" si="84"/>
        <v/>
      </c>
      <c r="P49" s="71" t="str">
        <f t="shared" si="84"/>
        <v/>
      </c>
      <c r="Q49" s="71" t="str">
        <f t="shared" si="84"/>
        <v/>
      </c>
      <c r="R49" s="71" t="str">
        <f t="shared" si="84"/>
        <v/>
      </c>
      <c r="S49" s="71" t="str">
        <f t="shared" si="84"/>
        <v/>
      </c>
      <c r="T49" s="71" t="str">
        <f t="shared" si="84"/>
        <v/>
      </c>
      <c r="U49" s="71" t="str">
        <f t="shared" si="84"/>
        <v/>
      </c>
      <c r="V49" s="71" t="str">
        <f t="shared" si="84"/>
        <v/>
      </c>
      <c r="W49" s="71" t="str">
        <f t="shared" si="84"/>
        <v/>
      </c>
      <c r="X49" s="71" t="str">
        <f t="shared" si="84"/>
        <v/>
      </c>
      <c r="Y49" s="71" t="str">
        <f t="shared" si="84"/>
        <v/>
      </c>
      <c r="Z49" s="71" t="str">
        <f t="shared" si="84"/>
        <v/>
      </c>
      <c r="AA49" s="71" t="str">
        <f t="shared" si="84"/>
        <v/>
      </c>
      <c r="AB49" s="71" t="str">
        <f t="shared" si="84"/>
        <v/>
      </c>
      <c r="AC49" s="71" t="str">
        <f t="shared" si="84"/>
        <v/>
      </c>
      <c r="AD49" s="71" t="str">
        <f t="shared" si="84"/>
        <v/>
      </c>
      <c r="AE49" s="71" t="str">
        <f t="shared" si="84"/>
        <v/>
      </c>
      <c r="AF49" s="71" t="str">
        <f t="shared" si="84"/>
        <v/>
      </c>
      <c r="AG49" s="71" t="str">
        <f t="shared" si="84"/>
        <v/>
      </c>
      <c r="AH49" s="71" t="str">
        <f t="shared" si="84"/>
        <v/>
      </c>
      <c r="AI49" s="71" t="str">
        <f t="shared" si="84"/>
        <v/>
      </c>
      <c r="AJ49" s="71" t="str">
        <f t="shared" si="84"/>
        <v/>
      </c>
      <c r="AK49" s="71" t="str">
        <f t="shared" si="84"/>
        <v/>
      </c>
      <c r="AL49" s="71" t="str">
        <f t="shared" si="84"/>
        <v/>
      </c>
      <c r="AM49" s="71" t="str">
        <f t="shared" si="84"/>
        <v/>
      </c>
      <c r="AN49" s="71" t="str">
        <f t="shared" si="84"/>
        <v/>
      </c>
      <c r="AO49" s="71" t="str">
        <f t="shared" si="84"/>
        <v/>
      </c>
      <c r="AP49" s="71" t="str">
        <f t="shared" si="84"/>
        <v/>
      </c>
      <c r="AQ49" s="71" t="str">
        <f t="shared" si="84"/>
        <v/>
      </c>
      <c r="AR49" s="71" t="str">
        <f t="shared" si="84"/>
        <v/>
      </c>
      <c r="AS49" s="71" t="str">
        <f t="shared" si="84"/>
        <v/>
      </c>
      <c r="AT49" s="71" t="str">
        <f t="shared" si="84"/>
        <v/>
      </c>
      <c r="AU49" s="71" t="str">
        <f t="shared" si="84"/>
        <v/>
      </c>
      <c r="AV49" s="71" t="str">
        <f t="shared" si="84"/>
        <v/>
      </c>
      <c r="AW49" s="71" t="str">
        <f t="shared" si="84"/>
        <v/>
      </c>
      <c r="AX49" s="71" t="str">
        <f t="shared" si="84"/>
        <v/>
      </c>
      <c r="AY49" s="71" t="str">
        <f t="shared" si="84"/>
        <v/>
      </c>
      <c r="AZ49" s="71" t="str">
        <f t="shared" si="84"/>
        <v/>
      </c>
      <c r="BA49" s="71" t="str">
        <f t="shared" si="84"/>
        <v/>
      </c>
      <c r="BB49" s="71" t="str">
        <f t="shared" si="84"/>
        <v/>
      </c>
      <c r="BC49" s="71" t="str">
        <f t="shared" si="84"/>
        <v/>
      </c>
      <c r="BD49" s="71" t="str">
        <f t="shared" si="84"/>
        <v/>
      </c>
      <c r="BE49" s="71" t="str">
        <f t="shared" si="84"/>
        <v/>
      </c>
      <c r="BF49" s="71" t="str">
        <f t="shared" si="84"/>
        <v/>
      </c>
      <c r="BG49" s="71" t="str">
        <f t="shared" si="84"/>
        <v/>
      </c>
      <c r="BH49" s="71" t="str">
        <f t="shared" si="84"/>
        <v/>
      </c>
      <c r="BI49" s="71" t="str">
        <f t="shared" si="84"/>
        <v/>
      </c>
      <c r="BJ49" s="71" t="str">
        <f t="shared" si="84"/>
        <v/>
      </c>
      <c r="BK49" s="71" t="str">
        <f t="shared" si="84"/>
        <v/>
      </c>
      <c r="BL49" s="71" t="str">
        <f t="shared" si="84"/>
        <v/>
      </c>
      <c r="BM49" s="71" t="str">
        <f t="shared" si="84"/>
        <v/>
      </c>
      <c r="BN49" s="71" t="str">
        <f t="shared" si="84"/>
        <v/>
      </c>
      <c r="BO49" s="71" t="str">
        <f t="shared" si="84"/>
        <v/>
      </c>
      <c r="BP49" s="71" t="str">
        <f t="shared" si="84"/>
        <v/>
      </c>
      <c r="BQ49" s="71" t="str">
        <f t="shared" si="84"/>
        <v/>
      </c>
    </row>
    <row r="50" hidden="1" outlineLevel="2">
      <c r="A50" s="153" t="str">
        <f t="shared" si="80"/>
        <v>Début Amo</v>
      </c>
      <c r="B50" s="158"/>
      <c r="C50" s="30"/>
      <c r="D50" s="157" t="str">
        <f t="shared" ref="D50:H50" si="85">$B50</f>
        <v/>
      </c>
      <c r="E50" s="157" t="str">
        <f t="shared" si="85"/>
        <v/>
      </c>
      <c r="F50" s="157" t="str">
        <f t="shared" si="85"/>
        <v/>
      </c>
      <c r="G50" s="157" t="str">
        <f t="shared" si="85"/>
        <v/>
      </c>
      <c r="H50" s="157" t="str">
        <f t="shared" si="85"/>
        <v/>
      </c>
      <c r="I50" s="72"/>
      <c r="J50" s="157" t="str">
        <f t="shared" ref="J50:BQ50" si="86">$B50</f>
        <v/>
      </c>
      <c r="K50" s="157" t="str">
        <f t="shared" si="86"/>
        <v/>
      </c>
      <c r="L50" s="157" t="str">
        <f t="shared" si="86"/>
        <v/>
      </c>
      <c r="M50" s="157" t="str">
        <f t="shared" si="86"/>
        <v/>
      </c>
      <c r="N50" s="157" t="str">
        <f t="shared" si="86"/>
        <v/>
      </c>
      <c r="O50" s="157" t="str">
        <f t="shared" si="86"/>
        <v/>
      </c>
      <c r="P50" s="157" t="str">
        <f t="shared" si="86"/>
        <v/>
      </c>
      <c r="Q50" s="157" t="str">
        <f t="shared" si="86"/>
        <v/>
      </c>
      <c r="R50" s="157" t="str">
        <f t="shared" si="86"/>
        <v/>
      </c>
      <c r="S50" s="157" t="str">
        <f t="shared" si="86"/>
        <v/>
      </c>
      <c r="T50" s="157" t="str">
        <f t="shared" si="86"/>
        <v/>
      </c>
      <c r="U50" s="157" t="str">
        <f t="shared" si="86"/>
        <v/>
      </c>
      <c r="V50" s="157" t="str">
        <f t="shared" si="86"/>
        <v/>
      </c>
      <c r="W50" s="157" t="str">
        <f t="shared" si="86"/>
        <v/>
      </c>
      <c r="X50" s="157" t="str">
        <f t="shared" si="86"/>
        <v/>
      </c>
      <c r="Y50" s="157" t="str">
        <f t="shared" si="86"/>
        <v/>
      </c>
      <c r="Z50" s="157" t="str">
        <f t="shared" si="86"/>
        <v/>
      </c>
      <c r="AA50" s="157" t="str">
        <f t="shared" si="86"/>
        <v/>
      </c>
      <c r="AB50" s="157" t="str">
        <f t="shared" si="86"/>
        <v/>
      </c>
      <c r="AC50" s="157" t="str">
        <f t="shared" si="86"/>
        <v/>
      </c>
      <c r="AD50" s="157" t="str">
        <f t="shared" si="86"/>
        <v/>
      </c>
      <c r="AE50" s="157" t="str">
        <f t="shared" si="86"/>
        <v/>
      </c>
      <c r="AF50" s="157" t="str">
        <f t="shared" si="86"/>
        <v/>
      </c>
      <c r="AG50" s="157" t="str">
        <f t="shared" si="86"/>
        <v/>
      </c>
      <c r="AH50" s="157" t="str">
        <f t="shared" si="86"/>
        <v/>
      </c>
      <c r="AI50" s="157" t="str">
        <f t="shared" si="86"/>
        <v/>
      </c>
      <c r="AJ50" s="157" t="str">
        <f t="shared" si="86"/>
        <v/>
      </c>
      <c r="AK50" s="157" t="str">
        <f t="shared" si="86"/>
        <v/>
      </c>
      <c r="AL50" s="157" t="str">
        <f t="shared" si="86"/>
        <v/>
      </c>
      <c r="AM50" s="157" t="str">
        <f t="shared" si="86"/>
        <v/>
      </c>
      <c r="AN50" s="157" t="str">
        <f t="shared" si="86"/>
        <v/>
      </c>
      <c r="AO50" s="157" t="str">
        <f t="shared" si="86"/>
        <v/>
      </c>
      <c r="AP50" s="157" t="str">
        <f t="shared" si="86"/>
        <v/>
      </c>
      <c r="AQ50" s="157" t="str">
        <f t="shared" si="86"/>
        <v/>
      </c>
      <c r="AR50" s="157" t="str">
        <f t="shared" si="86"/>
        <v/>
      </c>
      <c r="AS50" s="157" t="str">
        <f t="shared" si="86"/>
        <v/>
      </c>
      <c r="AT50" s="157" t="str">
        <f t="shared" si="86"/>
        <v/>
      </c>
      <c r="AU50" s="157" t="str">
        <f t="shared" si="86"/>
        <v/>
      </c>
      <c r="AV50" s="157" t="str">
        <f t="shared" si="86"/>
        <v/>
      </c>
      <c r="AW50" s="157" t="str">
        <f t="shared" si="86"/>
        <v/>
      </c>
      <c r="AX50" s="157" t="str">
        <f t="shared" si="86"/>
        <v/>
      </c>
      <c r="AY50" s="157" t="str">
        <f t="shared" si="86"/>
        <v/>
      </c>
      <c r="AZ50" s="157" t="str">
        <f t="shared" si="86"/>
        <v/>
      </c>
      <c r="BA50" s="157" t="str">
        <f t="shared" si="86"/>
        <v/>
      </c>
      <c r="BB50" s="157" t="str">
        <f t="shared" si="86"/>
        <v/>
      </c>
      <c r="BC50" s="157" t="str">
        <f t="shared" si="86"/>
        <v/>
      </c>
      <c r="BD50" s="157" t="str">
        <f t="shared" si="86"/>
        <v/>
      </c>
      <c r="BE50" s="157" t="str">
        <f t="shared" si="86"/>
        <v/>
      </c>
      <c r="BF50" s="157" t="str">
        <f t="shared" si="86"/>
        <v/>
      </c>
      <c r="BG50" s="157" t="str">
        <f t="shared" si="86"/>
        <v/>
      </c>
      <c r="BH50" s="157" t="str">
        <f t="shared" si="86"/>
        <v/>
      </c>
      <c r="BI50" s="157" t="str">
        <f t="shared" si="86"/>
        <v/>
      </c>
      <c r="BJ50" s="157" t="str">
        <f t="shared" si="86"/>
        <v/>
      </c>
      <c r="BK50" s="157" t="str">
        <f t="shared" si="86"/>
        <v/>
      </c>
      <c r="BL50" s="157" t="str">
        <f t="shared" si="86"/>
        <v/>
      </c>
      <c r="BM50" s="157" t="str">
        <f t="shared" si="86"/>
        <v/>
      </c>
      <c r="BN50" s="157" t="str">
        <f t="shared" si="86"/>
        <v/>
      </c>
      <c r="BO50" s="157" t="str">
        <f t="shared" si="86"/>
        <v/>
      </c>
      <c r="BP50" s="157" t="str">
        <f t="shared" si="86"/>
        <v/>
      </c>
      <c r="BQ50" s="157" t="str">
        <f t="shared" si="86"/>
        <v/>
      </c>
    </row>
    <row r="51">
      <c r="A51" s="62" t="str">
        <f>CONFIG!D118</f>
        <v>Subventions d'investissement</v>
      </c>
      <c r="B51" s="62"/>
      <c r="C51" s="9"/>
      <c r="D51" s="145">
        <f>SUM(J51:U51)</f>
        <v>0</v>
      </c>
      <c r="E51" s="145">
        <f>SUM(V51:AG51)</f>
        <v>0</v>
      </c>
      <c r="F51" s="91">
        <f>SUM(AH51:AS51)</f>
        <v>0</v>
      </c>
      <c r="G51" s="145">
        <f>SUM(AT51:BE51)</f>
        <v>0</v>
      </c>
      <c r="H51" s="145">
        <f>SUM(BF51:BQ51)</f>
        <v>0</v>
      </c>
      <c r="I51" s="91"/>
      <c r="J51" s="146"/>
      <c r="K51" s="147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</row>
    <row r="52">
      <c r="A52" s="18" t="str">
        <f>CONFIG!D119</f>
        <v>Total Encaissements hors exploitation</v>
      </c>
      <c r="B52" s="18"/>
      <c r="C52" s="9"/>
      <c r="D52" s="63">
        <f t="shared" ref="D52:H52" si="87">SUM(D23,D24,D25,D51)</f>
        <v>0</v>
      </c>
      <c r="E52" s="63">
        <f t="shared" si="87"/>
        <v>0</v>
      </c>
      <c r="F52" s="63">
        <f t="shared" si="87"/>
        <v>0</v>
      </c>
      <c r="G52" s="63">
        <f t="shared" si="87"/>
        <v>0</v>
      </c>
      <c r="H52" s="63">
        <f t="shared" si="87"/>
        <v>0</v>
      </c>
      <c r="I52" s="91"/>
      <c r="J52" s="63">
        <f t="shared" ref="J52:BQ52" si="88">SUM(J23,J24,J25,J51)</f>
        <v>0</v>
      </c>
      <c r="K52" s="63">
        <f t="shared" si="88"/>
        <v>0</v>
      </c>
      <c r="L52" s="63">
        <f t="shared" si="88"/>
        <v>0</v>
      </c>
      <c r="M52" s="63">
        <f t="shared" si="88"/>
        <v>0</v>
      </c>
      <c r="N52" s="63">
        <f t="shared" si="88"/>
        <v>0</v>
      </c>
      <c r="O52" s="63">
        <f t="shared" si="88"/>
        <v>0</v>
      </c>
      <c r="P52" s="63">
        <f t="shared" si="88"/>
        <v>0</v>
      </c>
      <c r="Q52" s="63">
        <f t="shared" si="88"/>
        <v>0</v>
      </c>
      <c r="R52" s="63">
        <f t="shared" si="88"/>
        <v>0</v>
      </c>
      <c r="S52" s="63">
        <f t="shared" si="88"/>
        <v>0</v>
      </c>
      <c r="T52" s="63">
        <f t="shared" si="88"/>
        <v>0</v>
      </c>
      <c r="U52" s="63">
        <f t="shared" si="88"/>
        <v>0</v>
      </c>
      <c r="V52" s="63">
        <f t="shared" si="88"/>
        <v>0</v>
      </c>
      <c r="W52" s="63">
        <f t="shared" si="88"/>
        <v>0</v>
      </c>
      <c r="X52" s="63">
        <f t="shared" si="88"/>
        <v>0</v>
      </c>
      <c r="Y52" s="63">
        <f t="shared" si="88"/>
        <v>0</v>
      </c>
      <c r="Z52" s="63">
        <f t="shared" si="88"/>
        <v>0</v>
      </c>
      <c r="AA52" s="63">
        <f t="shared" si="88"/>
        <v>0</v>
      </c>
      <c r="AB52" s="63">
        <f t="shared" si="88"/>
        <v>0</v>
      </c>
      <c r="AC52" s="63">
        <f t="shared" si="88"/>
        <v>0</v>
      </c>
      <c r="AD52" s="63">
        <f t="shared" si="88"/>
        <v>0</v>
      </c>
      <c r="AE52" s="63">
        <f t="shared" si="88"/>
        <v>0</v>
      </c>
      <c r="AF52" s="63">
        <f t="shared" si="88"/>
        <v>0</v>
      </c>
      <c r="AG52" s="63">
        <f t="shared" si="88"/>
        <v>0</v>
      </c>
      <c r="AH52" s="63">
        <f t="shared" si="88"/>
        <v>0</v>
      </c>
      <c r="AI52" s="63">
        <f t="shared" si="88"/>
        <v>0</v>
      </c>
      <c r="AJ52" s="63">
        <f t="shared" si="88"/>
        <v>0</v>
      </c>
      <c r="AK52" s="63">
        <f t="shared" si="88"/>
        <v>0</v>
      </c>
      <c r="AL52" s="63">
        <f t="shared" si="88"/>
        <v>0</v>
      </c>
      <c r="AM52" s="63">
        <f t="shared" si="88"/>
        <v>0</v>
      </c>
      <c r="AN52" s="63">
        <f t="shared" si="88"/>
        <v>0</v>
      </c>
      <c r="AO52" s="63">
        <f t="shared" si="88"/>
        <v>0</v>
      </c>
      <c r="AP52" s="63">
        <f t="shared" si="88"/>
        <v>0</v>
      </c>
      <c r="AQ52" s="63">
        <f t="shared" si="88"/>
        <v>0</v>
      </c>
      <c r="AR52" s="63">
        <f t="shared" si="88"/>
        <v>0</v>
      </c>
      <c r="AS52" s="63">
        <f t="shared" si="88"/>
        <v>0</v>
      </c>
      <c r="AT52" s="63">
        <f t="shared" si="88"/>
        <v>0</v>
      </c>
      <c r="AU52" s="63">
        <f t="shared" si="88"/>
        <v>0</v>
      </c>
      <c r="AV52" s="63">
        <f t="shared" si="88"/>
        <v>0</v>
      </c>
      <c r="AW52" s="63">
        <f t="shared" si="88"/>
        <v>0</v>
      </c>
      <c r="AX52" s="63">
        <f t="shared" si="88"/>
        <v>0</v>
      </c>
      <c r="AY52" s="63">
        <f t="shared" si="88"/>
        <v>0</v>
      </c>
      <c r="AZ52" s="63">
        <f t="shared" si="88"/>
        <v>0</v>
      </c>
      <c r="BA52" s="63">
        <f t="shared" si="88"/>
        <v>0</v>
      </c>
      <c r="BB52" s="63">
        <f t="shared" si="88"/>
        <v>0</v>
      </c>
      <c r="BC52" s="63">
        <f t="shared" si="88"/>
        <v>0</v>
      </c>
      <c r="BD52" s="63">
        <f t="shared" si="88"/>
        <v>0</v>
      </c>
      <c r="BE52" s="63">
        <f t="shared" si="88"/>
        <v>0</v>
      </c>
      <c r="BF52" s="63">
        <f t="shared" si="88"/>
        <v>0</v>
      </c>
      <c r="BG52" s="63">
        <f t="shared" si="88"/>
        <v>0</v>
      </c>
      <c r="BH52" s="63">
        <f t="shared" si="88"/>
        <v>0</v>
      </c>
      <c r="BI52" s="63">
        <f t="shared" si="88"/>
        <v>0</v>
      </c>
      <c r="BJ52" s="63">
        <f t="shared" si="88"/>
        <v>0</v>
      </c>
      <c r="BK52" s="63">
        <f t="shared" si="88"/>
        <v>0</v>
      </c>
      <c r="BL52" s="63">
        <f t="shared" si="88"/>
        <v>0</v>
      </c>
      <c r="BM52" s="63">
        <f t="shared" si="88"/>
        <v>0</v>
      </c>
      <c r="BN52" s="63">
        <f t="shared" si="88"/>
        <v>0</v>
      </c>
      <c r="BO52" s="63">
        <f t="shared" si="88"/>
        <v>0</v>
      </c>
      <c r="BP52" s="63">
        <f t="shared" si="88"/>
        <v>0</v>
      </c>
      <c r="BQ52" s="63">
        <f t="shared" si="88"/>
        <v>0</v>
      </c>
    </row>
    <row r="53" collapsed="1">
      <c r="A53" s="62" t="str">
        <f>CONFIG!D120</f>
        <v>Investissements</v>
      </c>
      <c r="B53" s="160" t="s">
        <v>346</v>
      </c>
      <c r="C53" s="9"/>
      <c r="D53" s="145">
        <f t="shared" ref="D53:D58" si="90">SUM(J53:U53)</f>
        <v>0</v>
      </c>
      <c r="E53" s="145">
        <f t="shared" ref="E53:E58" si="91">SUM(V53:AG53)</f>
        <v>0</v>
      </c>
      <c r="F53" s="91">
        <f t="shared" ref="F53:F58" si="92">SUM(AH53:AS53)</f>
        <v>0</v>
      </c>
      <c r="G53" s="145">
        <f t="shared" ref="G53:G58" si="93">SUM(AT53:BE53)</f>
        <v>0</v>
      </c>
      <c r="H53" s="145">
        <f t="shared" ref="H53:H58" si="94">SUM(BF53:BQ53)</f>
        <v>0</v>
      </c>
      <c r="I53" s="91"/>
      <c r="J53" s="145">
        <f t="shared" ref="J53:BQ53" si="89">SUM(J54:J58)</f>
        <v>0</v>
      </c>
      <c r="K53" s="145">
        <f t="shared" si="89"/>
        <v>0</v>
      </c>
      <c r="L53" s="145">
        <f t="shared" si="89"/>
        <v>0</v>
      </c>
      <c r="M53" s="145">
        <f t="shared" si="89"/>
        <v>0</v>
      </c>
      <c r="N53" s="145">
        <f t="shared" si="89"/>
        <v>0</v>
      </c>
      <c r="O53" s="145">
        <f t="shared" si="89"/>
        <v>0</v>
      </c>
      <c r="P53" s="145">
        <f t="shared" si="89"/>
        <v>0</v>
      </c>
      <c r="Q53" s="145">
        <f t="shared" si="89"/>
        <v>0</v>
      </c>
      <c r="R53" s="145">
        <f t="shared" si="89"/>
        <v>0</v>
      </c>
      <c r="S53" s="145">
        <f t="shared" si="89"/>
        <v>0</v>
      </c>
      <c r="T53" s="145">
        <f t="shared" si="89"/>
        <v>0</v>
      </c>
      <c r="U53" s="145">
        <f t="shared" si="89"/>
        <v>0</v>
      </c>
      <c r="V53" s="145">
        <f t="shared" si="89"/>
        <v>0</v>
      </c>
      <c r="W53" s="145">
        <f t="shared" si="89"/>
        <v>0</v>
      </c>
      <c r="X53" s="145">
        <f t="shared" si="89"/>
        <v>0</v>
      </c>
      <c r="Y53" s="145">
        <f t="shared" si="89"/>
        <v>0</v>
      </c>
      <c r="Z53" s="145">
        <f t="shared" si="89"/>
        <v>0</v>
      </c>
      <c r="AA53" s="145">
        <f t="shared" si="89"/>
        <v>0</v>
      </c>
      <c r="AB53" s="145">
        <f t="shared" si="89"/>
        <v>0</v>
      </c>
      <c r="AC53" s="145">
        <f t="shared" si="89"/>
        <v>0</v>
      </c>
      <c r="AD53" s="145">
        <f t="shared" si="89"/>
        <v>0</v>
      </c>
      <c r="AE53" s="145">
        <f t="shared" si="89"/>
        <v>0</v>
      </c>
      <c r="AF53" s="145">
        <f t="shared" si="89"/>
        <v>0</v>
      </c>
      <c r="AG53" s="145">
        <f t="shared" si="89"/>
        <v>0</v>
      </c>
      <c r="AH53" s="145">
        <f t="shared" si="89"/>
        <v>0</v>
      </c>
      <c r="AI53" s="145">
        <f t="shared" si="89"/>
        <v>0</v>
      </c>
      <c r="AJ53" s="145">
        <f t="shared" si="89"/>
        <v>0</v>
      </c>
      <c r="AK53" s="145">
        <f t="shared" si="89"/>
        <v>0</v>
      </c>
      <c r="AL53" s="145">
        <f t="shared" si="89"/>
        <v>0</v>
      </c>
      <c r="AM53" s="145">
        <f t="shared" si="89"/>
        <v>0</v>
      </c>
      <c r="AN53" s="145">
        <f t="shared" si="89"/>
        <v>0</v>
      </c>
      <c r="AO53" s="145">
        <f t="shared" si="89"/>
        <v>0</v>
      </c>
      <c r="AP53" s="145">
        <f t="shared" si="89"/>
        <v>0</v>
      </c>
      <c r="AQ53" s="145">
        <f t="shared" si="89"/>
        <v>0</v>
      </c>
      <c r="AR53" s="145">
        <f t="shared" si="89"/>
        <v>0</v>
      </c>
      <c r="AS53" s="145">
        <f t="shared" si="89"/>
        <v>0</v>
      </c>
      <c r="AT53" s="145">
        <f t="shared" si="89"/>
        <v>0</v>
      </c>
      <c r="AU53" s="145">
        <f t="shared" si="89"/>
        <v>0</v>
      </c>
      <c r="AV53" s="145">
        <f t="shared" si="89"/>
        <v>0</v>
      </c>
      <c r="AW53" s="145">
        <f t="shared" si="89"/>
        <v>0</v>
      </c>
      <c r="AX53" s="145">
        <f t="shared" si="89"/>
        <v>0</v>
      </c>
      <c r="AY53" s="145">
        <f t="shared" si="89"/>
        <v>0</v>
      </c>
      <c r="AZ53" s="145">
        <f t="shared" si="89"/>
        <v>0</v>
      </c>
      <c r="BA53" s="145">
        <f t="shared" si="89"/>
        <v>0</v>
      </c>
      <c r="BB53" s="145">
        <f t="shared" si="89"/>
        <v>0</v>
      </c>
      <c r="BC53" s="145">
        <f t="shared" si="89"/>
        <v>0</v>
      </c>
      <c r="BD53" s="145">
        <f t="shared" si="89"/>
        <v>0</v>
      </c>
      <c r="BE53" s="145">
        <f t="shared" si="89"/>
        <v>0</v>
      </c>
      <c r="BF53" s="145">
        <f t="shared" si="89"/>
        <v>0</v>
      </c>
      <c r="BG53" s="145">
        <f t="shared" si="89"/>
        <v>0</v>
      </c>
      <c r="BH53" s="145">
        <f t="shared" si="89"/>
        <v>0</v>
      </c>
      <c r="BI53" s="145">
        <f t="shared" si="89"/>
        <v>0</v>
      </c>
      <c r="BJ53" s="145">
        <f t="shared" si="89"/>
        <v>0</v>
      </c>
      <c r="BK53" s="145">
        <f t="shared" si="89"/>
        <v>0</v>
      </c>
      <c r="BL53" s="145">
        <f t="shared" si="89"/>
        <v>0</v>
      </c>
      <c r="BM53" s="145">
        <f t="shared" si="89"/>
        <v>0</v>
      </c>
      <c r="BN53" s="145">
        <f t="shared" si="89"/>
        <v>0</v>
      </c>
      <c r="BO53" s="145">
        <f t="shared" si="89"/>
        <v>0</v>
      </c>
      <c r="BP53" s="145">
        <f t="shared" si="89"/>
        <v>0</v>
      </c>
      <c r="BQ53" s="145">
        <f t="shared" si="89"/>
        <v>0</v>
      </c>
    </row>
    <row r="54" hidden="1" outlineLevel="1">
      <c r="A54" s="161" t="s">
        <v>347</v>
      </c>
      <c r="B54" s="39">
        <v>3.0</v>
      </c>
      <c r="C54" s="9"/>
      <c r="D54" s="145">
        <f t="shared" si="90"/>
        <v>0</v>
      </c>
      <c r="E54" s="145">
        <f t="shared" si="91"/>
        <v>0</v>
      </c>
      <c r="F54" s="91">
        <f t="shared" si="92"/>
        <v>0</v>
      </c>
      <c r="G54" s="145">
        <f t="shared" si="93"/>
        <v>0</v>
      </c>
      <c r="H54" s="145">
        <f t="shared" si="94"/>
        <v>0</v>
      </c>
      <c r="I54" s="91"/>
      <c r="J54" s="147"/>
      <c r="K54" s="147"/>
      <c r="L54" s="146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</row>
    <row r="55" hidden="1" outlineLevel="1">
      <c r="A55" s="161" t="s">
        <v>348</v>
      </c>
      <c r="B55" s="39">
        <v>3.0</v>
      </c>
      <c r="C55" s="9"/>
      <c r="D55" s="145">
        <f t="shared" si="90"/>
        <v>0</v>
      </c>
      <c r="E55" s="145">
        <f t="shared" si="91"/>
        <v>0</v>
      </c>
      <c r="F55" s="91">
        <f t="shared" si="92"/>
        <v>0</v>
      </c>
      <c r="G55" s="145">
        <f t="shared" si="93"/>
        <v>0</v>
      </c>
      <c r="H55" s="145">
        <f t="shared" si="94"/>
        <v>0</v>
      </c>
      <c r="I55" s="91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  <c r="BK55" s="147"/>
      <c r="BL55" s="147"/>
      <c r="BM55" s="147"/>
      <c r="BN55" s="147"/>
      <c r="BO55" s="147"/>
      <c r="BP55" s="147"/>
      <c r="BQ55" s="147"/>
    </row>
    <row r="56" hidden="1" outlineLevel="1">
      <c r="A56" s="161" t="s">
        <v>349</v>
      </c>
      <c r="B56" s="39">
        <v>3.0</v>
      </c>
      <c r="C56" s="9"/>
      <c r="D56" s="145">
        <f t="shared" si="90"/>
        <v>0</v>
      </c>
      <c r="E56" s="145">
        <f t="shared" si="91"/>
        <v>0</v>
      </c>
      <c r="F56" s="91">
        <f t="shared" si="92"/>
        <v>0</v>
      </c>
      <c r="G56" s="145">
        <f t="shared" si="93"/>
        <v>0</v>
      </c>
      <c r="H56" s="145">
        <f t="shared" si="94"/>
        <v>0</v>
      </c>
      <c r="I56" s="91"/>
      <c r="J56" s="147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</row>
    <row r="57" hidden="1" outlineLevel="1">
      <c r="A57" s="161" t="s">
        <v>350</v>
      </c>
      <c r="B57" s="39">
        <v>3.0</v>
      </c>
      <c r="C57" s="9"/>
      <c r="D57" s="145">
        <f t="shared" si="90"/>
        <v>0</v>
      </c>
      <c r="E57" s="145">
        <f t="shared" si="91"/>
        <v>0</v>
      </c>
      <c r="F57" s="91">
        <f t="shared" si="92"/>
        <v>0</v>
      </c>
      <c r="G57" s="145">
        <f t="shared" si="93"/>
        <v>0</v>
      </c>
      <c r="H57" s="145">
        <f t="shared" si="94"/>
        <v>0</v>
      </c>
      <c r="I57" s="91"/>
      <c r="J57" s="147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</row>
    <row r="58" hidden="1" outlineLevel="1">
      <c r="A58" s="161" t="s">
        <v>351</v>
      </c>
      <c r="B58" s="39">
        <v>3.0</v>
      </c>
      <c r="C58" s="9"/>
      <c r="D58" s="145">
        <f t="shared" si="90"/>
        <v>0</v>
      </c>
      <c r="E58" s="145">
        <f t="shared" si="91"/>
        <v>0</v>
      </c>
      <c r="F58" s="91">
        <f t="shared" si="92"/>
        <v>0</v>
      </c>
      <c r="G58" s="145">
        <f t="shared" si="93"/>
        <v>0</v>
      </c>
      <c r="H58" s="145">
        <f t="shared" si="94"/>
        <v>0</v>
      </c>
      <c r="I58" s="91"/>
      <c r="J58" s="147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</row>
    <row r="59" collapsed="1">
      <c r="A59" s="62" t="str">
        <f>CONFIG!D121</f>
        <v>Remboursements emprunts</v>
      </c>
      <c r="B59" s="62"/>
      <c r="C59" s="9"/>
      <c r="D59" s="145">
        <f t="shared" ref="D59:H59" si="95">SUM(D60:D65)</f>
        <v>0</v>
      </c>
      <c r="E59" s="145">
        <f t="shared" si="95"/>
        <v>0</v>
      </c>
      <c r="F59" s="145">
        <f t="shared" si="95"/>
        <v>0</v>
      </c>
      <c r="G59" s="145">
        <f t="shared" si="95"/>
        <v>0</v>
      </c>
      <c r="H59" s="145">
        <f t="shared" si="95"/>
        <v>0</v>
      </c>
      <c r="I59" s="91"/>
      <c r="J59" s="145">
        <f t="shared" ref="J59:BQ59" si="96">SUM(J60:J65)</f>
        <v>0</v>
      </c>
      <c r="K59" s="145">
        <f t="shared" si="96"/>
        <v>0</v>
      </c>
      <c r="L59" s="145">
        <f t="shared" si="96"/>
        <v>0</v>
      </c>
      <c r="M59" s="145">
        <f t="shared" si="96"/>
        <v>0</v>
      </c>
      <c r="N59" s="145">
        <f t="shared" si="96"/>
        <v>0</v>
      </c>
      <c r="O59" s="145">
        <f t="shared" si="96"/>
        <v>0</v>
      </c>
      <c r="P59" s="145">
        <f t="shared" si="96"/>
        <v>0</v>
      </c>
      <c r="Q59" s="145">
        <f t="shared" si="96"/>
        <v>0</v>
      </c>
      <c r="R59" s="145">
        <f t="shared" si="96"/>
        <v>0</v>
      </c>
      <c r="S59" s="145">
        <f t="shared" si="96"/>
        <v>0</v>
      </c>
      <c r="T59" s="145">
        <f t="shared" si="96"/>
        <v>0</v>
      </c>
      <c r="U59" s="145">
        <f t="shared" si="96"/>
        <v>0</v>
      </c>
      <c r="V59" s="145">
        <f t="shared" si="96"/>
        <v>0</v>
      </c>
      <c r="W59" s="145">
        <f t="shared" si="96"/>
        <v>0</v>
      </c>
      <c r="X59" s="145">
        <f t="shared" si="96"/>
        <v>0</v>
      </c>
      <c r="Y59" s="145">
        <f t="shared" si="96"/>
        <v>0</v>
      </c>
      <c r="Z59" s="145">
        <f t="shared" si="96"/>
        <v>0</v>
      </c>
      <c r="AA59" s="145">
        <f t="shared" si="96"/>
        <v>0</v>
      </c>
      <c r="AB59" s="145">
        <f t="shared" si="96"/>
        <v>0</v>
      </c>
      <c r="AC59" s="145">
        <f t="shared" si="96"/>
        <v>0</v>
      </c>
      <c r="AD59" s="145">
        <f t="shared" si="96"/>
        <v>0</v>
      </c>
      <c r="AE59" s="145">
        <f t="shared" si="96"/>
        <v>0</v>
      </c>
      <c r="AF59" s="145">
        <f t="shared" si="96"/>
        <v>0</v>
      </c>
      <c r="AG59" s="145">
        <f t="shared" si="96"/>
        <v>0</v>
      </c>
      <c r="AH59" s="145">
        <f t="shared" si="96"/>
        <v>0</v>
      </c>
      <c r="AI59" s="145">
        <f t="shared" si="96"/>
        <v>0</v>
      </c>
      <c r="AJ59" s="145">
        <f t="shared" si="96"/>
        <v>0</v>
      </c>
      <c r="AK59" s="145">
        <f t="shared" si="96"/>
        <v>0</v>
      </c>
      <c r="AL59" s="145">
        <f t="shared" si="96"/>
        <v>0</v>
      </c>
      <c r="AM59" s="145">
        <f t="shared" si="96"/>
        <v>0</v>
      </c>
      <c r="AN59" s="145">
        <f t="shared" si="96"/>
        <v>0</v>
      </c>
      <c r="AO59" s="145">
        <f t="shared" si="96"/>
        <v>0</v>
      </c>
      <c r="AP59" s="145">
        <f t="shared" si="96"/>
        <v>0</v>
      </c>
      <c r="AQ59" s="145">
        <f t="shared" si="96"/>
        <v>0</v>
      </c>
      <c r="AR59" s="145">
        <f t="shared" si="96"/>
        <v>0</v>
      </c>
      <c r="AS59" s="145">
        <f t="shared" si="96"/>
        <v>0</v>
      </c>
      <c r="AT59" s="145">
        <f t="shared" si="96"/>
        <v>0</v>
      </c>
      <c r="AU59" s="145">
        <f t="shared" si="96"/>
        <v>0</v>
      </c>
      <c r="AV59" s="145">
        <f t="shared" si="96"/>
        <v>0</v>
      </c>
      <c r="AW59" s="145">
        <f t="shared" si="96"/>
        <v>0</v>
      </c>
      <c r="AX59" s="145">
        <f t="shared" si="96"/>
        <v>0</v>
      </c>
      <c r="AY59" s="145">
        <f t="shared" si="96"/>
        <v>0</v>
      </c>
      <c r="AZ59" s="145">
        <f t="shared" si="96"/>
        <v>0</v>
      </c>
      <c r="BA59" s="145">
        <f t="shared" si="96"/>
        <v>0</v>
      </c>
      <c r="BB59" s="145">
        <f t="shared" si="96"/>
        <v>0</v>
      </c>
      <c r="BC59" s="145">
        <f t="shared" si="96"/>
        <v>0</v>
      </c>
      <c r="BD59" s="145">
        <f t="shared" si="96"/>
        <v>0</v>
      </c>
      <c r="BE59" s="145">
        <f t="shared" si="96"/>
        <v>0</v>
      </c>
      <c r="BF59" s="145">
        <f t="shared" si="96"/>
        <v>0</v>
      </c>
      <c r="BG59" s="145">
        <f t="shared" si="96"/>
        <v>0</v>
      </c>
      <c r="BH59" s="145">
        <f t="shared" si="96"/>
        <v>0</v>
      </c>
      <c r="BI59" s="145">
        <f t="shared" si="96"/>
        <v>0</v>
      </c>
      <c r="BJ59" s="145">
        <f t="shared" si="96"/>
        <v>0</v>
      </c>
      <c r="BK59" s="145">
        <f t="shared" si="96"/>
        <v>0</v>
      </c>
      <c r="BL59" s="145">
        <f t="shared" si="96"/>
        <v>0</v>
      </c>
      <c r="BM59" s="145">
        <f t="shared" si="96"/>
        <v>0</v>
      </c>
      <c r="BN59" s="145">
        <f t="shared" si="96"/>
        <v>0</v>
      </c>
      <c r="BO59" s="145">
        <f t="shared" si="96"/>
        <v>0</v>
      </c>
      <c r="BP59" s="145">
        <f t="shared" si="96"/>
        <v>0</v>
      </c>
      <c r="BQ59" s="145">
        <f t="shared" si="96"/>
        <v>0</v>
      </c>
    </row>
    <row r="60" hidden="1" outlineLevel="1">
      <c r="A60" s="153" t="str">
        <f>CONFIG!D122</f>
        <v>Remboursement emprunts historiques</v>
      </c>
      <c r="B60" s="8"/>
      <c r="C60" s="30"/>
      <c r="D60" s="71">
        <f t="shared" ref="D60:D66" si="97">SUM(J60:U60)</f>
        <v>0</v>
      </c>
      <c r="E60" s="71">
        <f t="shared" ref="E60:E66" si="98">SUM(V60:AG60)</f>
        <v>0</v>
      </c>
      <c r="F60" s="72">
        <f t="shared" ref="F60:F66" si="99">SUM(AH60:AS60)</f>
        <v>0</v>
      </c>
      <c r="G60" s="71">
        <f t="shared" ref="G60:G66" si="100">SUM(AT60:BE60)</f>
        <v>0</v>
      </c>
      <c r="H60" s="71">
        <f t="shared" ref="H60:H66" si="101">SUM(BF60:BQ60)</f>
        <v>0</v>
      </c>
      <c r="I60" s="72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</row>
    <row r="61" hidden="1" outlineLevel="1">
      <c r="A61" s="153" t="str">
        <f>A$59&amp;" "&amp;A26</f>
        <v>Remboursements emprunts Prêt 1</v>
      </c>
      <c r="B61" s="8"/>
      <c r="C61" s="30"/>
      <c r="D61" s="71">
        <f t="shared" si="97"/>
        <v>0</v>
      </c>
      <c r="E61" s="71">
        <f t="shared" si="98"/>
        <v>0</v>
      </c>
      <c r="F61" s="72">
        <f t="shared" si="99"/>
        <v>0</v>
      </c>
      <c r="G61" s="71">
        <f t="shared" si="100"/>
        <v>0</v>
      </c>
      <c r="H61" s="71">
        <f t="shared" si="101"/>
        <v>0</v>
      </c>
      <c r="I61" s="72"/>
      <c r="J61" s="142" t="str">
        <f t="shared" ref="J61:BQ61" si="102">IFERROR(IF(J$2&lt;$B30,0,-PPMT($B27/12,DATEDIF($B30,J$2,"M")+1,$B29*12,$B26)),)</f>
        <v/>
      </c>
      <c r="K61" s="142" t="str">
        <f t="shared" si="102"/>
        <v/>
      </c>
      <c r="L61" s="142" t="str">
        <f t="shared" si="102"/>
        <v/>
      </c>
      <c r="M61" s="142" t="str">
        <f t="shared" si="102"/>
        <v/>
      </c>
      <c r="N61" s="142" t="str">
        <f t="shared" si="102"/>
        <v/>
      </c>
      <c r="O61" s="142" t="str">
        <f t="shared" si="102"/>
        <v/>
      </c>
      <c r="P61" s="142" t="str">
        <f t="shared" si="102"/>
        <v/>
      </c>
      <c r="Q61" s="142" t="str">
        <f t="shared" si="102"/>
        <v/>
      </c>
      <c r="R61" s="142" t="str">
        <f t="shared" si="102"/>
        <v/>
      </c>
      <c r="S61" s="142" t="str">
        <f t="shared" si="102"/>
        <v/>
      </c>
      <c r="T61" s="142" t="str">
        <f t="shared" si="102"/>
        <v/>
      </c>
      <c r="U61" s="142" t="str">
        <f t="shared" si="102"/>
        <v/>
      </c>
      <c r="V61" s="142" t="str">
        <f t="shared" si="102"/>
        <v/>
      </c>
      <c r="W61" s="142" t="str">
        <f t="shared" si="102"/>
        <v/>
      </c>
      <c r="X61" s="142" t="str">
        <f t="shared" si="102"/>
        <v/>
      </c>
      <c r="Y61" s="142" t="str">
        <f t="shared" si="102"/>
        <v/>
      </c>
      <c r="Z61" s="142" t="str">
        <f t="shared" si="102"/>
        <v/>
      </c>
      <c r="AA61" s="142" t="str">
        <f t="shared" si="102"/>
        <v/>
      </c>
      <c r="AB61" s="142" t="str">
        <f t="shared" si="102"/>
        <v/>
      </c>
      <c r="AC61" s="142" t="str">
        <f t="shared" si="102"/>
        <v/>
      </c>
      <c r="AD61" s="142" t="str">
        <f t="shared" si="102"/>
        <v/>
      </c>
      <c r="AE61" s="142" t="str">
        <f t="shared" si="102"/>
        <v/>
      </c>
      <c r="AF61" s="142" t="str">
        <f t="shared" si="102"/>
        <v/>
      </c>
      <c r="AG61" s="142" t="str">
        <f t="shared" si="102"/>
        <v/>
      </c>
      <c r="AH61" s="142" t="str">
        <f t="shared" si="102"/>
        <v/>
      </c>
      <c r="AI61" s="142" t="str">
        <f t="shared" si="102"/>
        <v/>
      </c>
      <c r="AJ61" s="142" t="str">
        <f t="shared" si="102"/>
        <v/>
      </c>
      <c r="AK61" s="142" t="str">
        <f t="shared" si="102"/>
        <v/>
      </c>
      <c r="AL61" s="142" t="str">
        <f t="shared" si="102"/>
        <v/>
      </c>
      <c r="AM61" s="142" t="str">
        <f t="shared" si="102"/>
        <v/>
      </c>
      <c r="AN61" s="142" t="str">
        <f t="shared" si="102"/>
        <v/>
      </c>
      <c r="AO61" s="142" t="str">
        <f t="shared" si="102"/>
        <v/>
      </c>
      <c r="AP61" s="142" t="str">
        <f t="shared" si="102"/>
        <v/>
      </c>
      <c r="AQ61" s="142" t="str">
        <f t="shared" si="102"/>
        <v/>
      </c>
      <c r="AR61" s="142" t="str">
        <f t="shared" si="102"/>
        <v/>
      </c>
      <c r="AS61" s="142" t="str">
        <f t="shared" si="102"/>
        <v/>
      </c>
      <c r="AT61" s="142" t="str">
        <f t="shared" si="102"/>
        <v/>
      </c>
      <c r="AU61" s="142" t="str">
        <f t="shared" si="102"/>
        <v/>
      </c>
      <c r="AV61" s="142" t="str">
        <f t="shared" si="102"/>
        <v/>
      </c>
      <c r="AW61" s="142" t="str">
        <f t="shared" si="102"/>
        <v/>
      </c>
      <c r="AX61" s="142" t="str">
        <f t="shared" si="102"/>
        <v/>
      </c>
      <c r="AY61" s="142" t="str">
        <f t="shared" si="102"/>
        <v/>
      </c>
      <c r="AZ61" s="142" t="str">
        <f t="shared" si="102"/>
        <v/>
      </c>
      <c r="BA61" s="142" t="str">
        <f t="shared" si="102"/>
        <v/>
      </c>
      <c r="BB61" s="142" t="str">
        <f t="shared" si="102"/>
        <v/>
      </c>
      <c r="BC61" s="142" t="str">
        <f t="shared" si="102"/>
        <v/>
      </c>
      <c r="BD61" s="142" t="str">
        <f t="shared" si="102"/>
        <v/>
      </c>
      <c r="BE61" s="142" t="str">
        <f t="shared" si="102"/>
        <v/>
      </c>
      <c r="BF61" s="142" t="str">
        <f t="shared" si="102"/>
        <v/>
      </c>
      <c r="BG61" s="142" t="str">
        <f t="shared" si="102"/>
        <v/>
      </c>
      <c r="BH61" s="142" t="str">
        <f t="shared" si="102"/>
        <v/>
      </c>
      <c r="BI61" s="142" t="str">
        <f t="shared" si="102"/>
        <v/>
      </c>
      <c r="BJ61" s="142" t="str">
        <f t="shared" si="102"/>
        <v/>
      </c>
      <c r="BK61" s="142" t="str">
        <f t="shared" si="102"/>
        <v/>
      </c>
      <c r="BL61" s="142" t="str">
        <f t="shared" si="102"/>
        <v/>
      </c>
      <c r="BM61" s="142" t="str">
        <f t="shared" si="102"/>
        <v/>
      </c>
      <c r="BN61" s="142" t="str">
        <f t="shared" si="102"/>
        <v/>
      </c>
      <c r="BO61" s="142" t="str">
        <f t="shared" si="102"/>
        <v/>
      </c>
      <c r="BP61" s="142" t="str">
        <f t="shared" si="102"/>
        <v/>
      </c>
      <c r="BQ61" s="142" t="str">
        <f t="shared" si="102"/>
        <v/>
      </c>
    </row>
    <row r="62" hidden="1" outlineLevel="1">
      <c r="A62" s="153" t="str">
        <f>A$59&amp;" "&amp;A31</f>
        <v>Remboursements emprunts Prêt 2</v>
      </c>
      <c r="B62" s="8"/>
      <c r="C62" s="30"/>
      <c r="D62" s="71">
        <f t="shared" si="97"/>
        <v>0</v>
      </c>
      <c r="E62" s="71">
        <f t="shared" si="98"/>
        <v>0</v>
      </c>
      <c r="F62" s="72">
        <f t="shared" si="99"/>
        <v>0</v>
      </c>
      <c r="G62" s="71">
        <f t="shared" si="100"/>
        <v>0</v>
      </c>
      <c r="H62" s="71">
        <f t="shared" si="101"/>
        <v>0</v>
      </c>
      <c r="I62" s="72"/>
      <c r="J62" s="142" t="str">
        <f t="shared" ref="J62:BQ62" si="103">IFERROR(IF(J$2&lt;$B35,0,-PPMT($B32/12,DATEDIF($B35,J$2,"M")+1,$B34*12,$B31)),)</f>
        <v/>
      </c>
      <c r="K62" s="142" t="str">
        <f t="shared" si="103"/>
        <v/>
      </c>
      <c r="L62" s="142" t="str">
        <f t="shared" si="103"/>
        <v/>
      </c>
      <c r="M62" s="142" t="str">
        <f t="shared" si="103"/>
        <v/>
      </c>
      <c r="N62" s="142" t="str">
        <f t="shared" si="103"/>
        <v/>
      </c>
      <c r="O62" s="142" t="str">
        <f t="shared" si="103"/>
        <v/>
      </c>
      <c r="P62" s="142" t="str">
        <f t="shared" si="103"/>
        <v/>
      </c>
      <c r="Q62" s="142" t="str">
        <f t="shared" si="103"/>
        <v/>
      </c>
      <c r="R62" s="142" t="str">
        <f t="shared" si="103"/>
        <v/>
      </c>
      <c r="S62" s="142" t="str">
        <f t="shared" si="103"/>
        <v/>
      </c>
      <c r="T62" s="142" t="str">
        <f t="shared" si="103"/>
        <v/>
      </c>
      <c r="U62" s="142" t="str">
        <f t="shared" si="103"/>
        <v/>
      </c>
      <c r="V62" s="142" t="str">
        <f t="shared" si="103"/>
        <v/>
      </c>
      <c r="W62" s="142" t="str">
        <f t="shared" si="103"/>
        <v/>
      </c>
      <c r="X62" s="142" t="str">
        <f t="shared" si="103"/>
        <v/>
      </c>
      <c r="Y62" s="142" t="str">
        <f t="shared" si="103"/>
        <v/>
      </c>
      <c r="Z62" s="142" t="str">
        <f t="shared" si="103"/>
        <v/>
      </c>
      <c r="AA62" s="142" t="str">
        <f t="shared" si="103"/>
        <v/>
      </c>
      <c r="AB62" s="142" t="str">
        <f t="shared" si="103"/>
        <v/>
      </c>
      <c r="AC62" s="142" t="str">
        <f t="shared" si="103"/>
        <v/>
      </c>
      <c r="AD62" s="142" t="str">
        <f t="shared" si="103"/>
        <v/>
      </c>
      <c r="AE62" s="142" t="str">
        <f t="shared" si="103"/>
        <v/>
      </c>
      <c r="AF62" s="142" t="str">
        <f t="shared" si="103"/>
        <v/>
      </c>
      <c r="AG62" s="142" t="str">
        <f t="shared" si="103"/>
        <v/>
      </c>
      <c r="AH62" s="142" t="str">
        <f t="shared" si="103"/>
        <v/>
      </c>
      <c r="AI62" s="142" t="str">
        <f t="shared" si="103"/>
        <v/>
      </c>
      <c r="AJ62" s="142" t="str">
        <f t="shared" si="103"/>
        <v/>
      </c>
      <c r="AK62" s="142" t="str">
        <f t="shared" si="103"/>
        <v/>
      </c>
      <c r="AL62" s="142" t="str">
        <f t="shared" si="103"/>
        <v/>
      </c>
      <c r="AM62" s="142" t="str">
        <f t="shared" si="103"/>
        <v/>
      </c>
      <c r="AN62" s="142" t="str">
        <f t="shared" si="103"/>
        <v/>
      </c>
      <c r="AO62" s="142" t="str">
        <f t="shared" si="103"/>
        <v/>
      </c>
      <c r="AP62" s="142" t="str">
        <f t="shared" si="103"/>
        <v/>
      </c>
      <c r="AQ62" s="142" t="str">
        <f t="shared" si="103"/>
        <v/>
      </c>
      <c r="AR62" s="142" t="str">
        <f t="shared" si="103"/>
        <v/>
      </c>
      <c r="AS62" s="142" t="str">
        <f t="shared" si="103"/>
        <v/>
      </c>
      <c r="AT62" s="142" t="str">
        <f t="shared" si="103"/>
        <v/>
      </c>
      <c r="AU62" s="142" t="str">
        <f t="shared" si="103"/>
        <v/>
      </c>
      <c r="AV62" s="142" t="str">
        <f t="shared" si="103"/>
        <v/>
      </c>
      <c r="AW62" s="142" t="str">
        <f t="shared" si="103"/>
        <v/>
      </c>
      <c r="AX62" s="142" t="str">
        <f t="shared" si="103"/>
        <v/>
      </c>
      <c r="AY62" s="142" t="str">
        <f t="shared" si="103"/>
        <v/>
      </c>
      <c r="AZ62" s="142" t="str">
        <f t="shared" si="103"/>
        <v/>
      </c>
      <c r="BA62" s="142" t="str">
        <f t="shared" si="103"/>
        <v/>
      </c>
      <c r="BB62" s="142" t="str">
        <f t="shared" si="103"/>
        <v/>
      </c>
      <c r="BC62" s="142" t="str">
        <f t="shared" si="103"/>
        <v/>
      </c>
      <c r="BD62" s="142" t="str">
        <f t="shared" si="103"/>
        <v/>
      </c>
      <c r="BE62" s="142" t="str">
        <f t="shared" si="103"/>
        <v/>
      </c>
      <c r="BF62" s="142" t="str">
        <f t="shared" si="103"/>
        <v/>
      </c>
      <c r="BG62" s="142" t="str">
        <f t="shared" si="103"/>
        <v/>
      </c>
      <c r="BH62" s="142" t="str">
        <f t="shared" si="103"/>
        <v/>
      </c>
      <c r="BI62" s="142" t="str">
        <f t="shared" si="103"/>
        <v/>
      </c>
      <c r="BJ62" s="142" t="str">
        <f t="shared" si="103"/>
        <v/>
      </c>
      <c r="BK62" s="142" t="str">
        <f t="shared" si="103"/>
        <v/>
      </c>
      <c r="BL62" s="142" t="str">
        <f t="shared" si="103"/>
        <v/>
      </c>
      <c r="BM62" s="142" t="str">
        <f t="shared" si="103"/>
        <v/>
      </c>
      <c r="BN62" s="142" t="str">
        <f t="shared" si="103"/>
        <v/>
      </c>
      <c r="BO62" s="142" t="str">
        <f t="shared" si="103"/>
        <v/>
      </c>
      <c r="BP62" s="142" t="str">
        <f t="shared" si="103"/>
        <v/>
      </c>
      <c r="BQ62" s="142" t="str">
        <f t="shared" si="103"/>
        <v/>
      </c>
    </row>
    <row r="63" hidden="1" outlineLevel="1">
      <c r="A63" s="153" t="str">
        <f>A$59&amp;" "&amp;A36</f>
        <v>Remboursements emprunts Prêt 3</v>
      </c>
      <c r="B63" s="8"/>
      <c r="C63" s="30"/>
      <c r="D63" s="71">
        <f t="shared" si="97"/>
        <v>0</v>
      </c>
      <c r="E63" s="71">
        <f t="shared" si="98"/>
        <v>0</v>
      </c>
      <c r="F63" s="72">
        <f t="shared" si="99"/>
        <v>0</v>
      </c>
      <c r="G63" s="71">
        <f t="shared" si="100"/>
        <v>0</v>
      </c>
      <c r="H63" s="71">
        <f t="shared" si="101"/>
        <v>0</v>
      </c>
      <c r="I63" s="72"/>
      <c r="J63" s="142" t="str">
        <f t="shared" ref="J63:BQ63" si="104">IFERROR(IF(J$2&lt;$B40,0,-PPMT($B37/12,DATEDIF($B40,J$2,"M")+1,$B39*12,$B36)),)</f>
        <v/>
      </c>
      <c r="K63" s="142" t="str">
        <f t="shared" si="104"/>
        <v/>
      </c>
      <c r="L63" s="142" t="str">
        <f t="shared" si="104"/>
        <v/>
      </c>
      <c r="M63" s="142" t="str">
        <f t="shared" si="104"/>
        <v/>
      </c>
      <c r="N63" s="142" t="str">
        <f t="shared" si="104"/>
        <v/>
      </c>
      <c r="O63" s="142" t="str">
        <f t="shared" si="104"/>
        <v/>
      </c>
      <c r="P63" s="142" t="str">
        <f t="shared" si="104"/>
        <v/>
      </c>
      <c r="Q63" s="142" t="str">
        <f t="shared" si="104"/>
        <v/>
      </c>
      <c r="R63" s="142" t="str">
        <f t="shared" si="104"/>
        <v/>
      </c>
      <c r="S63" s="142" t="str">
        <f t="shared" si="104"/>
        <v/>
      </c>
      <c r="T63" s="142" t="str">
        <f t="shared" si="104"/>
        <v/>
      </c>
      <c r="U63" s="142" t="str">
        <f t="shared" si="104"/>
        <v/>
      </c>
      <c r="V63" s="142" t="str">
        <f t="shared" si="104"/>
        <v/>
      </c>
      <c r="W63" s="142" t="str">
        <f t="shared" si="104"/>
        <v/>
      </c>
      <c r="X63" s="142" t="str">
        <f t="shared" si="104"/>
        <v/>
      </c>
      <c r="Y63" s="142" t="str">
        <f t="shared" si="104"/>
        <v/>
      </c>
      <c r="Z63" s="142" t="str">
        <f t="shared" si="104"/>
        <v/>
      </c>
      <c r="AA63" s="142" t="str">
        <f t="shared" si="104"/>
        <v/>
      </c>
      <c r="AB63" s="142" t="str">
        <f t="shared" si="104"/>
        <v/>
      </c>
      <c r="AC63" s="142" t="str">
        <f t="shared" si="104"/>
        <v/>
      </c>
      <c r="AD63" s="142" t="str">
        <f t="shared" si="104"/>
        <v/>
      </c>
      <c r="AE63" s="142" t="str">
        <f t="shared" si="104"/>
        <v/>
      </c>
      <c r="AF63" s="142" t="str">
        <f t="shared" si="104"/>
        <v/>
      </c>
      <c r="AG63" s="142" t="str">
        <f t="shared" si="104"/>
        <v/>
      </c>
      <c r="AH63" s="142" t="str">
        <f t="shared" si="104"/>
        <v/>
      </c>
      <c r="AI63" s="142" t="str">
        <f t="shared" si="104"/>
        <v/>
      </c>
      <c r="AJ63" s="142" t="str">
        <f t="shared" si="104"/>
        <v/>
      </c>
      <c r="AK63" s="142" t="str">
        <f t="shared" si="104"/>
        <v/>
      </c>
      <c r="AL63" s="142" t="str">
        <f t="shared" si="104"/>
        <v/>
      </c>
      <c r="AM63" s="142" t="str">
        <f t="shared" si="104"/>
        <v/>
      </c>
      <c r="AN63" s="142" t="str">
        <f t="shared" si="104"/>
        <v/>
      </c>
      <c r="AO63" s="142" t="str">
        <f t="shared" si="104"/>
        <v/>
      </c>
      <c r="AP63" s="142" t="str">
        <f t="shared" si="104"/>
        <v/>
      </c>
      <c r="AQ63" s="142" t="str">
        <f t="shared" si="104"/>
        <v/>
      </c>
      <c r="AR63" s="142" t="str">
        <f t="shared" si="104"/>
        <v/>
      </c>
      <c r="AS63" s="142" t="str">
        <f t="shared" si="104"/>
        <v/>
      </c>
      <c r="AT63" s="142" t="str">
        <f t="shared" si="104"/>
        <v/>
      </c>
      <c r="AU63" s="142" t="str">
        <f t="shared" si="104"/>
        <v/>
      </c>
      <c r="AV63" s="142" t="str">
        <f t="shared" si="104"/>
        <v/>
      </c>
      <c r="AW63" s="142" t="str">
        <f t="shared" si="104"/>
        <v/>
      </c>
      <c r="AX63" s="142" t="str">
        <f t="shared" si="104"/>
        <v/>
      </c>
      <c r="AY63" s="142" t="str">
        <f t="shared" si="104"/>
        <v/>
      </c>
      <c r="AZ63" s="142" t="str">
        <f t="shared" si="104"/>
        <v/>
      </c>
      <c r="BA63" s="142" t="str">
        <f t="shared" si="104"/>
        <v/>
      </c>
      <c r="BB63" s="142" t="str">
        <f t="shared" si="104"/>
        <v/>
      </c>
      <c r="BC63" s="142" t="str">
        <f t="shared" si="104"/>
        <v/>
      </c>
      <c r="BD63" s="142" t="str">
        <f t="shared" si="104"/>
        <v/>
      </c>
      <c r="BE63" s="142" t="str">
        <f t="shared" si="104"/>
        <v/>
      </c>
      <c r="BF63" s="142" t="str">
        <f t="shared" si="104"/>
        <v/>
      </c>
      <c r="BG63" s="142" t="str">
        <f t="shared" si="104"/>
        <v/>
      </c>
      <c r="BH63" s="142" t="str">
        <f t="shared" si="104"/>
        <v/>
      </c>
      <c r="BI63" s="142" t="str">
        <f t="shared" si="104"/>
        <v/>
      </c>
      <c r="BJ63" s="142" t="str">
        <f t="shared" si="104"/>
        <v/>
      </c>
      <c r="BK63" s="142" t="str">
        <f t="shared" si="104"/>
        <v/>
      </c>
      <c r="BL63" s="142" t="str">
        <f t="shared" si="104"/>
        <v/>
      </c>
      <c r="BM63" s="142" t="str">
        <f t="shared" si="104"/>
        <v/>
      </c>
      <c r="BN63" s="142" t="str">
        <f t="shared" si="104"/>
        <v/>
      </c>
      <c r="BO63" s="142" t="str">
        <f t="shared" si="104"/>
        <v/>
      </c>
      <c r="BP63" s="142" t="str">
        <f t="shared" si="104"/>
        <v/>
      </c>
      <c r="BQ63" s="142" t="str">
        <f t="shared" si="104"/>
        <v/>
      </c>
    </row>
    <row r="64" hidden="1" outlineLevel="1">
      <c r="A64" s="153" t="str">
        <f>A$59&amp;" "&amp;A41</f>
        <v>Remboursements emprunts Prêt 4</v>
      </c>
      <c r="B64" s="8"/>
      <c r="C64" s="30"/>
      <c r="D64" s="71">
        <f t="shared" si="97"/>
        <v>0</v>
      </c>
      <c r="E64" s="71">
        <f t="shared" si="98"/>
        <v>0</v>
      </c>
      <c r="F64" s="72">
        <f t="shared" si="99"/>
        <v>0</v>
      </c>
      <c r="G64" s="71">
        <f t="shared" si="100"/>
        <v>0</v>
      </c>
      <c r="H64" s="71">
        <f t="shared" si="101"/>
        <v>0</v>
      </c>
      <c r="I64" s="72"/>
      <c r="J64" s="142" t="str">
        <f t="shared" ref="J64:BQ64" si="105">IFERROR(IF(J$2&lt;$B45,0,-PPMT($B42/12,DATEDIF($B45,J$2,"M")+1,$B44*12,$B41)),)</f>
        <v/>
      </c>
      <c r="K64" s="142" t="str">
        <f t="shared" si="105"/>
        <v/>
      </c>
      <c r="L64" s="142" t="str">
        <f t="shared" si="105"/>
        <v/>
      </c>
      <c r="M64" s="142" t="str">
        <f t="shared" si="105"/>
        <v/>
      </c>
      <c r="N64" s="142" t="str">
        <f t="shared" si="105"/>
        <v/>
      </c>
      <c r="O64" s="142" t="str">
        <f t="shared" si="105"/>
        <v/>
      </c>
      <c r="P64" s="142" t="str">
        <f t="shared" si="105"/>
        <v/>
      </c>
      <c r="Q64" s="142" t="str">
        <f t="shared" si="105"/>
        <v/>
      </c>
      <c r="R64" s="142" t="str">
        <f t="shared" si="105"/>
        <v/>
      </c>
      <c r="S64" s="142" t="str">
        <f t="shared" si="105"/>
        <v/>
      </c>
      <c r="T64" s="142" t="str">
        <f t="shared" si="105"/>
        <v/>
      </c>
      <c r="U64" s="142" t="str">
        <f t="shared" si="105"/>
        <v/>
      </c>
      <c r="V64" s="142" t="str">
        <f t="shared" si="105"/>
        <v/>
      </c>
      <c r="W64" s="142" t="str">
        <f t="shared" si="105"/>
        <v/>
      </c>
      <c r="X64" s="142" t="str">
        <f t="shared" si="105"/>
        <v/>
      </c>
      <c r="Y64" s="142" t="str">
        <f t="shared" si="105"/>
        <v/>
      </c>
      <c r="Z64" s="142" t="str">
        <f t="shared" si="105"/>
        <v/>
      </c>
      <c r="AA64" s="142" t="str">
        <f t="shared" si="105"/>
        <v/>
      </c>
      <c r="AB64" s="142" t="str">
        <f t="shared" si="105"/>
        <v/>
      </c>
      <c r="AC64" s="142" t="str">
        <f t="shared" si="105"/>
        <v/>
      </c>
      <c r="AD64" s="142" t="str">
        <f t="shared" si="105"/>
        <v/>
      </c>
      <c r="AE64" s="142" t="str">
        <f t="shared" si="105"/>
        <v/>
      </c>
      <c r="AF64" s="142" t="str">
        <f t="shared" si="105"/>
        <v/>
      </c>
      <c r="AG64" s="142" t="str">
        <f t="shared" si="105"/>
        <v/>
      </c>
      <c r="AH64" s="142" t="str">
        <f t="shared" si="105"/>
        <v/>
      </c>
      <c r="AI64" s="142" t="str">
        <f t="shared" si="105"/>
        <v/>
      </c>
      <c r="AJ64" s="142" t="str">
        <f t="shared" si="105"/>
        <v/>
      </c>
      <c r="AK64" s="142" t="str">
        <f t="shared" si="105"/>
        <v/>
      </c>
      <c r="AL64" s="142" t="str">
        <f t="shared" si="105"/>
        <v/>
      </c>
      <c r="AM64" s="142" t="str">
        <f t="shared" si="105"/>
        <v/>
      </c>
      <c r="AN64" s="142" t="str">
        <f t="shared" si="105"/>
        <v/>
      </c>
      <c r="AO64" s="142" t="str">
        <f t="shared" si="105"/>
        <v/>
      </c>
      <c r="AP64" s="142" t="str">
        <f t="shared" si="105"/>
        <v/>
      </c>
      <c r="AQ64" s="142" t="str">
        <f t="shared" si="105"/>
        <v/>
      </c>
      <c r="AR64" s="142" t="str">
        <f t="shared" si="105"/>
        <v/>
      </c>
      <c r="AS64" s="142" t="str">
        <f t="shared" si="105"/>
        <v/>
      </c>
      <c r="AT64" s="142" t="str">
        <f t="shared" si="105"/>
        <v/>
      </c>
      <c r="AU64" s="142" t="str">
        <f t="shared" si="105"/>
        <v/>
      </c>
      <c r="AV64" s="142" t="str">
        <f t="shared" si="105"/>
        <v/>
      </c>
      <c r="AW64" s="142" t="str">
        <f t="shared" si="105"/>
        <v/>
      </c>
      <c r="AX64" s="142" t="str">
        <f t="shared" si="105"/>
        <v/>
      </c>
      <c r="AY64" s="142" t="str">
        <f t="shared" si="105"/>
        <v/>
      </c>
      <c r="AZ64" s="142" t="str">
        <f t="shared" si="105"/>
        <v/>
      </c>
      <c r="BA64" s="142" t="str">
        <f t="shared" si="105"/>
        <v/>
      </c>
      <c r="BB64" s="142" t="str">
        <f t="shared" si="105"/>
        <v/>
      </c>
      <c r="BC64" s="142" t="str">
        <f t="shared" si="105"/>
        <v/>
      </c>
      <c r="BD64" s="142" t="str">
        <f t="shared" si="105"/>
        <v/>
      </c>
      <c r="BE64" s="142" t="str">
        <f t="shared" si="105"/>
        <v/>
      </c>
      <c r="BF64" s="142" t="str">
        <f t="shared" si="105"/>
        <v/>
      </c>
      <c r="BG64" s="142" t="str">
        <f t="shared" si="105"/>
        <v/>
      </c>
      <c r="BH64" s="142" t="str">
        <f t="shared" si="105"/>
        <v/>
      </c>
      <c r="BI64" s="142" t="str">
        <f t="shared" si="105"/>
        <v/>
      </c>
      <c r="BJ64" s="142" t="str">
        <f t="shared" si="105"/>
        <v/>
      </c>
      <c r="BK64" s="142" t="str">
        <f t="shared" si="105"/>
        <v/>
      </c>
      <c r="BL64" s="142" t="str">
        <f t="shared" si="105"/>
        <v/>
      </c>
      <c r="BM64" s="142" t="str">
        <f t="shared" si="105"/>
        <v/>
      </c>
      <c r="BN64" s="142" t="str">
        <f t="shared" si="105"/>
        <v/>
      </c>
      <c r="BO64" s="142" t="str">
        <f t="shared" si="105"/>
        <v/>
      </c>
      <c r="BP64" s="142" t="str">
        <f t="shared" si="105"/>
        <v/>
      </c>
      <c r="BQ64" s="142" t="str">
        <f t="shared" si="105"/>
        <v/>
      </c>
    </row>
    <row r="65" hidden="1" outlineLevel="1">
      <c r="A65" s="153" t="str">
        <f>A$59&amp;" "&amp;A46</f>
        <v>Remboursements emprunts Prêt 5</v>
      </c>
      <c r="B65" s="8"/>
      <c r="C65" s="30"/>
      <c r="D65" s="71">
        <f t="shared" si="97"/>
        <v>0</v>
      </c>
      <c r="E65" s="71">
        <f t="shared" si="98"/>
        <v>0</v>
      </c>
      <c r="F65" s="72">
        <f t="shared" si="99"/>
        <v>0</v>
      </c>
      <c r="G65" s="71">
        <f t="shared" si="100"/>
        <v>0</v>
      </c>
      <c r="H65" s="71">
        <f t="shared" si="101"/>
        <v>0</v>
      </c>
      <c r="I65" s="72"/>
      <c r="J65" s="142" t="str">
        <f t="shared" ref="J65:BQ65" si="106">IFERROR(IF(J$2&lt;$B50,0,-PPMT($B47/12,DATEDIF($B50,J$2,"M")+1,$B49*12,$B46)),)</f>
        <v/>
      </c>
      <c r="K65" s="142" t="str">
        <f t="shared" si="106"/>
        <v/>
      </c>
      <c r="L65" s="142" t="str">
        <f t="shared" si="106"/>
        <v/>
      </c>
      <c r="M65" s="142" t="str">
        <f t="shared" si="106"/>
        <v/>
      </c>
      <c r="N65" s="142" t="str">
        <f t="shared" si="106"/>
        <v/>
      </c>
      <c r="O65" s="142" t="str">
        <f t="shared" si="106"/>
        <v/>
      </c>
      <c r="P65" s="142" t="str">
        <f t="shared" si="106"/>
        <v/>
      </c>
      <c r="Q65" s="142" t="str">
        <f t="shared" si="106"/>
        <v/>
      </c>
      <c r="R65" s="142" t="str">
        <f t="shared" si="106"/>
        <v/>
      </c>
      <c r="S65" s="142" t="str">
        <f t="shared" si="106"/>
        <v/>
      </c>
      <c r="T65" s="142" t="str">
        <f t="shared" si="106"/>
        <v/>
      </c>
      <c r="U65" s="142" t="str">
        <f t="shared" si="106"/>
        <v/>
      </c>
      <c r="V65" s="142" t="str">
        <f t="shared" si="106"/>
        <v/>
      </c>
      <c r="W65" s="142" t="str">
        <f t="shared" si="106"/>
        <v/>
      </c>
      <c r="X65" s="142" t="str">
        <f t="shared" si="106"/>
        <v/>
      </c>
      <c r="Y65" s="142" t="str">
        <f t="shared" si="106"/>
        <v/>
      </c>
      <c r="Z65" s="142" t="str">
        <f t="shared" si="106"/>
        <v/>
      </c>
      <c r="AA65" s="142" t="str">
        <f t="shared" si="106"/>
        <v/>
      </c>
      <c r="AB65" s="142" t="str">
        <f t="shared" si="106"/>
        <v/>
      </c>
      <c r="AC65" s="142" t="str">
        <f t="shared" si="106"/>
        <v/>
      </c>
      <c r="AD65" s="142" t="str">
        <f t="shared" si="106"/>
        <v/>
      </c>
      <c r="AE65" s="142" t="str">
        <f t="shared" si="106"/>
        <v/>
      </c>
      <c r="AF65" s="142" t="str">
        <f t="shared" si="106"/>
        <v/>
      </c>
      <c r="AG65" s="142" t="str">
        <f t="shared" si="106"/>
        <v/>
      </c>
      <c r="AH65" s="142" t="str">
        <f t="shared" si="106"/>
        <v/>
      </c>
      <c r="AI65" s="142" t="str">
        <f t="shared" si="106"/>
        <v/>
      </c>
      <c r="AJ65" s="142" t="str">
        <f t="shared" si="106"/>
        <v/>
      </c>
      <c r="AK65" s="142" t="str">
        <f t="shared" si="106"/>
        <v/>
      </c>
      <c r="AL65" s="142" t="str">
        <f t="shared" si="106"/>
        <v/>
      </c>
      <c r="AM65" s="142" t="str">
        <f t="shared" si="106"/>
        <v/>
      </c>
      <c r="AN65" s="142" t="str">
        <f t="shared" si="106"/>
        <v/>
      </c>
      <c r="AO65" s="142" t="str">
        <f t="shared" si="106"/>
        <v/>
      </c>
      <c r="AP65" s="142" t="str">
        <f t="shared" si="106"/>
        <v/>
      </c>
      <c r="AQ65" s="142" t="str">
        <f t="shared" si="106"/>
        <v/>
      </c>
      <c r="AR65" s="142" t="str">
        <f t="shared" si="106"/>
        <v/>
      </c>
      <c r="AS65" s="142" t="str">
        <f t="shared" si="106"/>
        <v/>
      </c>
      <c r="AT65" s="142" t="str">
        <f t="shared" si="106"/>
        <v/>
      </c>
      <c r="AU65" s="142" t="str">
        <f t="shared" si="106"/>
        <v/>
      </c>
      <c r="AV65" s="142" t="str">
        <f t="shared" si="106"/>
        <v/>
      </c>
      <c r="AW65" s="142" t="str">
        <f t="shared" si="106"/>
        <v/>
      </c>
      <c r="AX65" s="142" t="str">
        <f t="shared" si="106"/>
        <v/>
      </c>
      <c r="AY65" s="142" t="str">
        <f t="shared" si="106"/>
        <v/>
      </c>
      <c r="AZ65" s="142" t="str">
        <f t="shared" si="106"/>
        <v/>
      </c>
      <c r="BA65" s="142" t="str">
        <f t="shared" si="106"/>
        <v/>
      </c>
      <c r="BB65" s="142" t="str">
        <f t="shared" si="106"/>
        <v/>
      </c>
      <c r="BC65" s="142" t="str">
        <f t="shared" si="106"/>
        <v/>
      </c>
      <c r="BD65" s="142" t="str">
        <f t="shared" si="106"/>
        <v/>
      </c>
      <c r="BE65" s="142" t="str">
        <f t="shared" si="106"/>
        <v/>
      </c>
      <c r="BF65" s="142" t="str">
        <f t="shared" si="106"/>
        <v/>
      </c>
      <c r="BG65" s="142" t="str">
        <f t="shared" si="106"/>
        <v/>
      </c>
      <c r="BH65" s="142" t="str">
        <f t="shared" si="106"/>
        <v/>
      </c>
      <c r="BI65" s="142" t="str">
        <f t="shared" si="106"/>
        <v/>
      </c>
      <c r="BJ65" s="142" t="str">
        <f t="shared" si="106"/>
        <v/>
      </c>
      <c r="BK65" s="142" t="str">
        <f t="shared" si="106"/>
        <v/>
      </c>
      <c r="BL65" s="142" t="str">
        <f t="shared" si="106"/>
        <v/>
      </c>
      <c r="BM65" s="142" t="str">
        <f t="shared" si="106"/>
        <v/>
      </c>
      <c r="BN65" s="142" t="str">
        <f t="shared" si="106"/>
        <v/>
      </c>
      <c r="BO65" s="142" t="str">
        <f t="shared" si="106"/>
        <v/>
      </c>
      <c r="BP65" s="142" t="str">
        <f t="shared" si="106"/>
        <v/>
      </c>
      <c r="BQ65" s="142" t="str">
        <f t="shared" si="106"/>
        <v/>
      </c>
    </row>
    <row r="66">
      <c r="A66" s="62" t="str">
        <f>CONFIG!D123</f>
        <v>Remboursement compte courant d'associés</v>
      </c>
      <c r="B66" s="62"/>
      <c r="C66" s="9"/>
      <c r="D66" s="145">
        <f t="shared" si="97"/>
        <v>0</v>
      </c>
      <c r="E66" s="145">
        <f t="shared" si="98"/>
        <v>0</v>
      </c>
      <c r="F66" s="91">
        <f t="shared" si="99"/>
        <v>0</v>
      </c>
      <c r="G66" s="145">
        <f t="shared" si="100"/>
        <v>0</v>
      </c>
      <c r="H66" s="145">
        <f t="shared" si="101"/>
        <v>0</v>
      </c>
      <c r="I66" s="91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</row>
    <row r="67">
      <c r="A67" s="18" t="str">
        <f>CONFIG!D124</f>
        <v>Total Décaissements hors exploitation</v>
      </c>
      <c r="B67" s="18"/>
      <c r="C67" s="9"/>
      <c r="D67" s="63">
        <f t="shared" ref="D67:H67" si="107">D53+D59+D66</f>
        <v>0</v>
      </c>
      <c r="E67" s="63">
        <f t="shared" si="107"/>
        <v>0</v>
      </c>
      <c r="F67" s="63">
        <f t="shared" si="107"/>
        <v>0</v>
      </c>
      <c r="G67" s="63">
        <f t="shared" si="107"/>
        <v>0</v>
      </c>
      <c r="H67" s="63">
        <f t="shared" si="107"/>
        <v>0</v>
      </c>
      <c r="I67" s="91"/>
      <c r="J67" s="63">
        <f t="shared" ref="J67:BQ67" si="108">J53+J59+J66</f>
        <v>0</v>
      </c>
      <c r="K67" s="63">
        <f t="shared" si="108"/>
        <v>0</v>
      </c>
      <c r="L67" s="63">
        <f t="shared" si="108"/>
        <v>0</v>
      </c>
      <c r="M67" s="63">
        <f t="shared" si="108"/>
        <v>0</v>
      </c>
      <c r="N67" s="63">
        <f t="shared" si="108"/>
        <v>0</v>
      </c>
      <c r="O67" s="63">
        <f t="shared" si="108"/>
        <v>0</v>
      </c>
      <c r="P67" s="63">
        <f t="shared" si="108"/>
        <v>0</v>
      </c>
      <c r="Q67" s="63">
        <f t="shared" si="108"/>
        <v>0</v>
      </c>
      <c r="R67" s="63">
        <f t="shared" si="108"/>
        <v>0</v>
      </c>
      <c r="S67" s="63">
        <f t="shared" si="108"/>
        <v>0</v>
      </c>
      <c r="T67" s="63">
        <f t="shared" si="108"/>
        <v>0</v>
      </c>
      <c r="U67" s="63">
        <f t="shared" si="108"/>
        <v>0</v>
      </c>
      <c r="V67" s="63">
        <f t="shared" si="108"/>
        <v>0</v>
      </c>
      <c r="W67" s="63">
        <f t="shared" si="108"/>
        <v>0</v>
      </c>
      <c r="X67" s="63">
        <f t="shared" si="108"/>
        <v>0</v>
      </c>
      <c r="Y67" s="63">
        <f t="shared" si="108"/>
        <v>0</v>
      </c>
      <c r="Z67" s="63">
        <f t="shared" si="108"/>
        <v>0</v>
      </c>
      <c r="AA67" s="63">
        <f t="shared" si="108"/>
        <v>0</v>
      </c>
      <c r="AB67" s="63">
        <f t="shared" si="108"/>
        <v>0</v>
      </c>
      <c r="AC67" s="63">
        <f t="shared" si="108"/>
        <v>0</v>
      </c>
      <c r="AD67" s="63">
        <f t="shared" si="108"/>
        <v>0</v>
      </c>
      <c r="AE67" s="63">
        <f t="shared" si="108"/>
        <v>0</v>
      </c>
      <c r="AF67" s="63">
        <f t="shared" si="108"/>
        <v>0</v>
      </c>
      <c r="AG67" s="63">
        <f t="shared" si="108"/>
        <v>0</v>
      </c>
      <c r="AH67" s="63">
        <f t="shared" si="108"/>
        <v>0</v>
      </c>
      <c r="AI67" s="63">
        <f t="shared" si="108"/>
        <v>0</v>
      </c>
      <c r="AJ67" s="63">
        <f t="shared" si="108"/>
        <v>0</v>
      </c>
      <c r="AK67" s="63">
        <f t="shared" si="108"/>
        <v>0</v>
      </c>
      <c r="AL67" s="63">
        <f t="shared" si="108"/>
        <v>0</v>
      </c>
      <c r="AM67" s="63">
        <f t="shared" si="108"/>
        <v>0</v>
      </c>
      <c r="AN67" s="63">
        <f t="shared" si="108"/>
        <v>0</v>
      </c>
      <c r="AO67" s="63">
        <f t="shared" si="108"/>
        <v>0</v>
      </c>
      <c r="AP67" s="63">
        <f t="shared" si="108"/>
        <v>0</v>
      </c>
      <c r="AQ67" s="63">
        <f t="shared" si="108"/>
        <v>0</v>
      </c>
      <c r="AR67" s="63">
        <f t="shared" si="108"/>
        <v>0</v>
      </c>
      <c r="AS67" s="63">
        <f t="shared" si="108"/>
        <v>0</v>
      </c>
      <c r="AT67" s="63">
        <f t="shared" si="108"/>
        <v>0</v>
      </c>
      <c r="AU67" s="63">
        <f t="shared" si="108"/>
        <v>0</v>
      </c>
      <c r="AV67" s="63">
        <f t="shared" si="108"/>
        <v>0</v>
      </c>
      <c r="AW67" s="63">
        <f t="shared" si="108"/>
        <v>0</v>
      </c>
      <c r="AX67" s="63">
        <f t="shared" si="108"/>
        <v>0</v>
      </c>
      <c r="AY67" s="63">
        <f t="shared" si="108"/>
        <v>0</v>
      </c>
      <c r="AZ67" s="63">
        <f t="shared" si="108"/>
        <v>0</v>
      </c>
      <c r="BA67" s="63">
        <f t="shared" si="108"/>
        <v>0</v>
      </c>
      <c r="BB67" s="63">
        <f t="shared" si="108"/>
        <v>0</v>
      </c>
      <c r="BC67" s="63">
        <f t="shared" si="108"/>
        <v>0</v>
      </c>
      <c r="BD67" s="63">
        <f t="shared" si="108"/>
        <v>0</v>
      </c>
      <c r="BE67" s="63">
        <f t="shared" si="108"/>
        <v>0</v>
      </c>
      <c r="BF67" s="63">
        <f t="shared" si="108"/>
        <v>0</v>
      </c>
      <c r="BG67" s="63">
        <f t="shared" si="108"/>
        <v>0</v>
      </c>
      <c r="BH67" s="63">
        <f t="shared" si="108"/>
        <v>0</v>
      </c>
      <c r="BI67" s="63">
        <f t="shared" si="108"/>
        <v>0</v>
      </c>
      <c r="BJ67" s="63">
        <f t="shared" si="108"/>
        <v>0</v>
      </c>
      <c r="BK67" s="63">
        <f t="shared" si="108"/>
        <v>0</v>
      </c>
      <c r="BL67" s="63">
        <f t="shared" si="108"/>
        <v>0</v>
      </c>
      <c r="BM67" s="63">
        <f t="shared" si="108"/>
        <v>0</v>
      </c>
      <c r="BN67" s="63">
        <f t="shared" si="108"/>
        <v>0</v>
      </c>
      <c r="BO67" s="63">
        <f t="shared" si="108"/>
        <v>0</v>
      </c>
      <c r="BP67" s="63">
        <f t="shared" si="108"/>
        <v>0</v>
      </c>
      <c r="BQ67" s="63">
        <f t="shared" si="108"/>
        <v>0</v>
      </c>
    </row>
    <row r="68">
      <c r="A68" s="26" t="str">
        <f>CONFIG!D125</f>
        <v>Flux de trésorerie hors exploitation</v>
      </c>
      <c r="B68" s="26"/>
      <c r="C68" s="9"/>
      <c r="D68" s="144">
        <f t="shared" ref="D68:H68" si="109">D52-D67</f>
        <v>0</v>
      </c>
      <c r="E68" s="144">
        <f t="shared" si="109"/>
        <v>0</v>
      </c>
      <c r="F68" s="144">
        <f t="shared" si="109"/>
        <v>0</v>
      </c>
      <c r="G68" s="144">
        <f t="shared" si="109"/>
        <v>0</v>
      </c>
      <c r="H68" s="144">
        <f t="shared" si="109"/>
        <v>0</v>
      </c>
      <c r="I68" s="91"/>
      <c r="J68" s="144">
        <f t="shared" ref="J68:BQ68" si="110">J52-J67</f>
        <v>0</v>
      </c>
      <c r="K68" s="144">
        <f t="shared" si="110"/>
        <v>0</v>
      </c>
      <c r="L68" s="144">
        <f t="shared" si="110"/>
        <v>0</v>
      </c>
      <c r="M68" s="144">
        <f t="shared" si="110"/>
        <v>0</v>
      </c>
      <c r="N68" s="144">
        <f t="shared" si="110"/>
        <v>0</v>
      </c>
      <c r="O68" s="144">
        <f t="shared" si="110"/>
        <v>0</v>
      </c>
      <c r="P68" s="144">
        <f t="shared" si="110"/>
        <v>0</v>
      </c>
      <c r="Q68" s="144">
        <f t="shared" si="110"/>
        <v>0</v>
      </c>
      <c r="R68" s="144">
        <f t="shared" si="110"/>
        <v>0</v>
      </c>
      <c r="S68" s="144">
        <f t="shared" si="110"/>
        <v>0</v>
      </c>
      <c r="T68" s="144">
        <f t="shared" si="110"/>
        <v>0</v>
      </c>
      <c r="U68" s="144">
        <f t="shared" si="110"/>
        <v>0</v>
      </c>
      <c r="V68" s="144">
        <f t="shared" si="110"/>
        <v>0</v>
      </c>
      <c r="W68" s="144">
        <f t="shared" si="110"/>
        <v>0</v>
      </c>
      <c r="X68" s="144">
        <f t="shared" si="110"/>
        <v>0</v>
      </c>
      <c r="Y68" s="144">
        <f t="shared" si="110"/>
        <v>0</v>
      </c>
      <c r="Z68" s="144">
        <f t="shared" si="110"/>
        <v>0</v>
      </c>
      <c r="AA68" s="144">
        <f t="shared" si="110"/>
        <v>0</v>
      </c>
      <c r="AB68" s="144">
        <f t="shared" si="110"/>
        <v>0</v>
      </c>
      <c r="AC68" s="144">
        <f t="shared" si="110"/>
        <v>0</v>
      </c>
      <c r="AD68" s="144">
        <f t="shared" si="110"/>
        <v>0</v>
      </c>
      <c r="AE68" s="144">
        <f t="shared" si="110"/>
        <v>0</v>
      </c>
      <c r="AF68" s="144">
        <f t="shared" si="110"/>
        <v>0</v>
      </c>
      <c r="AG68" s="144">
        <f t="shared" si="110"/>
        <v>0</v>
      </c>
      <c r="AH68" s="144">
        <f t="shared" si="110"/>
        <v>0</v>
      </c>
      <c r="AI68" s="144">
        <f t="shared" si="110"/>
        <v>0</v>
      </c>
      <c r="AJ68" s="144">
        <f t="shared" si="110"/>
        <v>0</v>
      </c>
      <c r="AK68" s="144">
        <f t="shared" si="110"/>
        <v>0</v>
      </c>
      <c r="AL68" s="144">
        <f t="shared" si="110"/>
        <v>0</v>
      </c>
      <c r="AM68" s="144">
        <f t="shared" si="110"/>
        <v>0</v>
      </c>
      <c r="AN68" s="144">
        <f t="shared" si="110"/>
        <v>0</v>
      </c>
      <c r="AO68" s="144">
        <f t="shared" si="110"/>
        <v>0</v>
      </c>
      <c r="AP68" s="144">
        <f t="shared" si="110"/>
        <v>0</v>
      </c>
      <c r="AQ68" s="144">
        <f t="shared" si="110"/>
        <v>0</v>
      </c>
      <c r="AR68" s="144">
        <f t="shared" si="110"/>
        <v>0</v>
      </c>
      <c r="AS68" s="144">
        <f t="shared" si="110"/>
        <v>0</v>
      </c>
      <c r="AT68" s="144">
        <f t="shared" si="110"/>
        <v>0</v>
      </c>
      <c r="AU68" s="144">
        <f t="shared" si="110"/>
        <v>0</v>
      </c>
      <c r="AV68" s="144">
        <f t="shared" si="110"/>
        <v>0</v>
      </c>
      <c r="AW68" s="144">
        <f t="shared" si="110"/>
        <v>0</v>
      </c>
      <c r="AX68" s="144">
        <f t="shared" si="110"/>
        <v>0</v>
      </c>
      <c r="AY68" s="144">
        <f t="shared" si="110"/>
        <v>0</v>
      </c>
      <c r="AZ68" s="144">
        <f t="shared" si="110"/>
        <v>0</v>
      </c>
      <c r="BA68" s="144">
        <f t="shared" si="110"/>
        <v>0</v>
      </c>
      <c r="BB68" s="144">
        <f t="shared" si="110"/>
        <v>0</v>
      </c>
      <c r="BC68" s="144">
        <f t="shared" si="110"/>
        <v>0</v>
      </c>
      <c r="BD68" s="144">
        <f t="shared" si="110"/>
        <v>0</v>
      </c>
      <c r="BE68" s="144">
        <f t="shared" si="110"/>
        <v>0</v>
      </c>
      <c r="BF68" s="144">
        <f t="shared" si="110"/>
        <v>0</v>
      </c>
      <c r="BG68" s="144">
        <f t="shared" si="110"/>
        <v>0</v>
      </c>
      <c r="BH68" s="144">
        <f t="shared" si="110"/>
        <v>0</v>
      </c>
      <c r="BI68" s="144">
        <f t="shared" si="110"/>
        <v>0</v>
      </c>
      <c r="BJ68" s="144">
        <f t="shared" si="110"/>
        <v>0</v>
      </c>
      <c r="BK68" s="144">
        <f t="shared" si="110"/>
        <v>0</v>
      </c>
      <c r="BL68" s="144">
        <f t="shared" si="110"/>
        <v>0</v>
      </c>
      <c r="BM68" s="144">
        <f t="shared" si="110"/>
        <v>0</v>
      </c>
      <c r="BN68" s="144">
        <f t="shared" si="110"/>
        <v>0</v>
      </c>
      <c r="BO68" s="144">
        <f t="shared" si="110"/>
        <v>0</v>
      </c>
      <c r="BP68" s="144">
        <f t="shared" si="110"/>
        <v>0</v>
      </c>
      <c r="BQ68" s="144">
        <f t="shared" si="110"/>
        <v>0</v>
      </c>
    </row>
    <row r="69">
      <c r="A69" s="18" t="str">
        <f>CONFIG!D126</f>
        <v>Flux de trésorerie global avec financement</v>
      </c>
      <c r="B69" s="18"/>
      <c r="C69" s="9"/>
      <c r="D69" s="63">
        <f t="shared" ref="D69:H69" si="111">D22+D68</f>
        <v>0</v>
      </c>
      <c r="E69" s="63">
        <f t="shared" si="111"/>
        <v>0</v>
      </c>
      <c r="F69" s="63">
        <f t="shared" si="111"/>
        <v>0</v>
      </c>
      <c r="G69" s="63">
        <f t="shared" si="111"/>
        <v>0</v>
      </c>
      <c r="H69" s="63">
        <f t="shared" si="111"/>
        <v>0</v>
      </c>
      <c r="I69" s="91"/>
      <c r="J69" s="63">
        <f t="shared" ref="J69:BQ69" si="112">J22+J68</f>
        <v>0</v>
      </c>
      <c r="K69" s="63">
        <f t="shared" si="112"/>
        <v>0</v>
      </c>
      <c r="L69" s="63">
        <f t="shared" si="112"/>
        <v>0</v>
      </c>
      <c r="M69" s="63">
        <f t="shared" si="112"/>
        <v>0</v>
      </c>
      <c r="N69" s="63">
        <f t="shared" si="112"/>
        <v>0</v>
      </c>
      <c r="O69" s="63">
        <f t="shared" si="112"/>
        <v>0</v>
      </c>
      <c r="P69" s="63">
        <f t="shared" si="112"/>
        <v>0</v>
      </c>
      <c r="Q69" s="63">
        <f t="shared" si="112"/>
        <v>0</v>
      </c>
      <c r="R69" s="63">
        <f t="shared" si="112"/>
        <v>0</v>
      </c>
      <c r="S69" s="63">
        <f t="shared" si="112"/>
        <v>0</v>
      </c>
      <c r="T69" s="63">
        <f t="shared" si="112"/>
        <v>0</v>
      </c>
      <c r="U69" s="63">
        <f t="shared" si="112"/>
        <v>0</v>
      </c>
      <c r="V69" s="63">
        <f t="shared" si="112"/>
        <v>0</v>
      </c>
      <c r="W69" s="63">
        <f t="shared" si="112"/>
        <v>0</v>
      </c>
      <c r="X69" s="63">
        <f t="shared" si="112"/>
        <v>0</v>
      </c>
      <c r="Y69" s="63">
        <f t="shared" si="112"/>
        <v>0</v>
      </c>
      <c r="Z69" s="63">
        <f t="shared" si="112"/>
        <v>0</v>
      </c>
      <c r="AA69" s="63">
        <f t="shared" si="112"/>
        <v>0</v>
      </c>
      <c r="AB69" s="63">
        <f t="shared" si="112"/>
        <v>0</v>
      </c>
      <c r="AC69" s="63">
        <f t="shared" si="112"/>
        <v>0</v>
      </c>
      <c r="AD69" s="63">
        <f t="shared" si="112"/>
        <v>0</v>
      </c>
      <c r="AE69" s="63">
        <f t="shared" si="112"/>
        <v>0</v>
      </c>
      <c r="AF69" s="63">
        <f t="shared" si="112"/>
        <v>0</v>
      </c>
      <c r="AG69" s="63">
        <f t="shared" si="112"/>
        <v>0</v>
      </c>
      <c r="AH69" s="63">
        <f t="shared" si="112"/>
        <v>0</v>
      </c>
      <c r="AI69" s="63">
        <f t="shared" si="112"/>
        <v>0</v>
      </c>
      <c r="AJ69" s="63">
        <f t="shared" si="112"/>
        <v>0</v>
      </c>
      <c r="AK69" s="63">
        <f t="shared" si="112"/>
        <v>0</v>
      </c>
      <c r="AL69" s="63">
        <f t="shared" si="112"/>
        <v>0</v>
      </c>
      <c r="AM69" s="63">
        <f t="shared" si="112"/>
        <v>0</v>
      </c>
      <c r="AN69" s="63">
        <f t="shared" si="112"/>
        <v>0</v>
      </c>
      <c r="AO69" s="63">
        <f t="shared" si="112"/>
        <v>0</v>
      </c>
      <c r="AP69" s="63">
        <f t="shared" si="112"/>
        <v>0</v>
      </c>
      <c r="AQ69" s="63">
        <f t="shared" si="112"/>
        <v>0</v>
      </c>
      <c r="AR69" s="63">
        <f t="shared" si="112"/>
        <v>0</v>
      </c>
      <c r="AS69" s="63">
        <f t="shared" si="112"/>
        <v>0</v>
      </c>
      <c r="AT69" s="63">
        <f t="shared" si="112"/>
        <v>0</v>
      </c>
      <c r="AU69" s="63">
        <f t="shared" si="112"/>
        <v>0</v>
      </c>
      <c r="AV69" s="63">
        <f t="shared" si="112"/>
        <v>0</v>
      </c>
      <c r="AW69" s="63">
        <f t="shared" si="112"/>
        <v>0</v>
      </c>
      <c r="AX69" s="63">
        <f t="shared" si="112"/>
        <v>0</v>
      </c>
      <c r="AY69" s="63">
        <f t="shared" si="112"/>
        <v>0</v>
      </c>
      <c r="AZ69" s="63">
        <f t="shared" si="112"/>
        <v>0</v>
      </c>
      <c r="BA69" s="63">
        <f t="shared" si="112"/>
        <v>0</v>
      </c>
      <c r="BB69" s="63">
        <f t="shared" si="112"/>
        <v>0</v>
      </c>
      <c r="BC69" s="63">
        <f t="shared" si="112"/>
        <v>0</v>
      </c>
      <c r="BD69" s="63">
        <f t="shared" si="112"/>
        <v>0</v>
      </c>
      <c r="BE69" s="63">
        <f t="shared" si="112"/>
        <v>0</v>
      </c>
      <c r="BF69" s="63">
        <f t="shared" si="112"/>
        <v>0</v>
      </c>
      <c r="BG69" s="63">
        <f t="shared" si="112"/>
        <v>0</v>
      </c>
      <c r="BH69" s="63">
        <f t="shared" si="112"/>
        <v>0</v>
      </c>
      <c r="BI69" s="63">
        <f t="shared" si="112"/>
        <v>0</v>
      </c>
      <c r="BJ69" s="63">
        <f t="shared" si="112"/>
        <v>0</v>
      </c>
      <c r="BK69" s="63">
        <f t="shared" si="112"/>
        <v>0</v>
      </c>
      <c r="BL69" s="63">
        <f t="shared" si="112"/>
        <v>0</v>
      </c>
      <c r="BM69" s="63">
        <f t="shared" si="112"/>
        <v>0</v>
      </c>
      <c r="BN69" s="63">
        <f t="shared" si="112"/>
        <v>0</v>
      </c>
      <c r="BO69" s="63">
        <f t="shared" si="112"/>
        <v>0</v>
      </c>
      <c r="BP69" s="63">
        <f t="shared" si="112"/>
        <v>0</v>
      </c>
      <c r="BQ69" s="63">
        <f t="shared" si="112"/>
        <v>0</v>
      </c>
    </row>
    <row r="70">
      <c r="A70" s="8" t="str">
        <f>CONFIG!D127</f>
        <v>Trésorerie début de période</v>
      </c>
      <c r="B70" s="8"/>
      <c r="C70" s="30"/>
      <c r="D70" s="140">
        <v>0.0</v>
      </c>
      <c r="E70" s="72">
        <f t="shared" ref="E70:H70" si="113">D71</f>
        <v>0</v>
      </c>
      <c r="F70" s="72">
        <f t="shared" si="113"/>
        <v>0</v>
      </c>
      <c r="G70" s="72">
        <f t="shared" si="113"/>
        <v>0</v>
      </c>
      <c r="H70" s="72">
        <f t="shared" si="113"/>
        <v>0</v>
      </c>
      <c r="I70" s="72"/>
      <c r="J70" s="162">
        <f>D70</f>
        <v>0</v>
      </c>
      <c r="K70" s="72">
        <f t="shared" ref="K70:BQ70" si="114">J71</f>
        <v>0</v>
      </c>
      <c r="L70" s="72">
        <f t="shared" si="114"/>
        <v>0</v>
      </c>
      <c r="M70" s="72">
        <f t="shared" si="114"/>
        <v>0</v>
      </c>
      <c r="N70" s="72">
        <f t="shared" si="114"/>
        <v>0</v>
      </c>
      <c r="O70" s="72">
        <f t="shared" si="114"/>
        <v>0</v>
      </c>
      <c r="P70" s="72">
        <f t="shared" si="114"/>
        <v>0</v>
      </c>
      <c r="Q70" s="72">
        <f t="shared" si="114"/>
        <v>0</v>
      </c>
      <c r="R70" s="72">
        <f t="shared" si="114"/>
        <v>0</v>
      </c>
      <c r="S70" s="72">
        <f t="shared" si="114"/>
        <v>0</v>
      </c>
      <c r="T70" s="72">
        <f t="shared" si="114"/>
        <v>0</v>
      </c>
      <c r="U70" s="72">
        <f t="shared" si="114"/>
        <v>0</v>
      </c>
      <c r="V70" s="72">
        <f t="shared" si="114"/>
        <v>0</v>
      </c>
      <c r="W70" s="72">
        <f t="shared" si="114"/>
        <v>0</v>
      </c>
      <c r="X70" s="72">
        <f t="shared" si="114"/>
        <v>0</v>
      </c>
      <c r="Y70" s="72">
        <f t="shared" si="114"/>
        <v>0</v>
      </c>
      <c r="Z70" s="72">
        <f t="shared" si="114"/>
        <v>0</v>
      </c>
      <c r="AA70" s="72">
        <f t="shared" si="114"/>
        <v>0</v>
      </c>
      <c r="AB70" s="72">
        <f t="shared" si="114"/>
        <v>0</v>
      </c>
      <c r="AC70" s="72">
        <f t="shared" si="114"/>
        <v>0</v>
      </c>
      <c r="AD70" s="72">
        <f t="shared" si="114"/>
        <v>0</v>
      </c>
      <c r="AE70" s="72">
        <f t="shared" si="114"/>
        <v>0</v>
      </c>
      <c r="AF70" s="72">
        <f t="shared" si="114"/>
        <v>0</v>
      </c>
      <c r="AG70" s="72">
        <f t="shared" si="114"/>
        <v>0</v>
      </c>
      <c r="AH70" s="72">
        <f t="shared" si="114"/>
        <v>0</v>
      </c>
      <c r="AI70" s="72">
        <f t="shared" si="114"/>
        <v>0</v>
      </c>
      <c r="AJ70" s="72">
        <f t="shared" si="114"/>
        <v>0</v>
      </c>
      <c r="AK70" s="72">
        <f t="shared" si="114"/>
        <v>0</v>
      </c>
      <c r="AL70" s="72">
        <f t="shared" si="114"/>
        <v>0</v>
      </c>
      <c r="AM70" s="72">
        <f t="shared" si="114"/>
        <v>0</v>
      </c>
      <c r="AN70" s="72">
        <f t="shared" si="114"/>
        <v>0</v>
      </c>
      <c r="AO70" s="72">
        <f t="shared" si="114"/>
        <v>0</v>
      </c>
      <c r="AP70" s="72">
        <f t="shared" si="114"/>
        <v>0</v>
      </c>
      <c r="AQ70" s="72">
        <f t="shared" si="114"/>
        <v>0</v>
      </c>
      <c r="AR70" s="72">
        <f t="shared" si="114"/>
        <v>0</v>
      </c>
      <c r="AS70" s="72">
        <f t="shared" si="114"/>
        <v>0</v>
      </c>
      <c r="AT70" s="72">
        <f t="shared" si="114"/>
        <v>0</v>
      </c>
      <c r="AU70" s="72">
        <f t="shared" si="114"/>
        <v>0</v>
      </c>
      <c r="AV70" s="72">
        <f t="shared" si="114"/>
        <v>0</v>
      </c>
      <c r="AW70" s="72">
        <f t="shared" si="114"/>
        <v>0</v>
      </c>
      <c r="AX70" s="72">
        <f t="shared" si="114"/>
        <v>0</v>
      </c>
      <c r="AY70" s="72">
        <f t="shared" si="114"/>
        <v>0</v>
      </c>
      <c r="AZ70" s="72">
        <f t="shared" si="114"/>
        <v>0</v>
      </c>
      <c r="BA70" s="72">
        <f t="shared" si="114"/>
        <v>0</v>
      </c>
      <c r="BB70" s="72">
        <f t="shared" si="114"/>
        <v>0</v>
      </c>
      <c r="BC70" s="72">
        <f t="shared" si="114"/>
        <v>0</v>
      </c>
      <c r="BD70" s="72">
        <f t="shared" si="114"/>
        <v>0</v>
      </c>
      <c r="BE70" s="72">
        <f t="shared" si="114"/>
        <v>0</v>
      </c>
      <c r="BF70" s="72">
        <f t="shared" si="114"/>
        <v>0</v>
      </c>
      <c r="BG70" s="72">
        <f t="shared" si="114"/>
        <v>0</v>
      </c>
      <c r="BH70" s="72">
        <f t="shared" si="114"/>
        <v>0</v>
      </c>
      <c r="BI70" s="72">
        <f t="shared" si="114"/>
        <v>0</v>
      </c>
      <c r="BJ70" s="72">
        <f t="shared" si="114"/>
        <v>0</v>
      </c>
      <c r="BK70" s="72">
        <f t="shared" si="114"/>
        <v>0</v>
      </c>
      <c r="BL70" s="72">
        <f t="shared" si="114"/>
        <v>0</v>
      </c>
      <c r="BM70" s="72">
        <f t="shared" si="114"/>
        <v>0</v>
      </c>
      <c r="BN70" s="72">
        <f t="shared" si="114"/>
        <v>0</v>
      </c>
      <c r="BO70" s="72">
        <f t="shared" si="114"/>
        <v>0</v>
      </c>
      <c r="BP70" s="72">
        <f t="shared" si="114"/>
        <v>0</v>
      </c>
      <c r="BQ70" s="72">
        <f t="shared" si="114"/>
        <v>0</v>
      </c>
    </row>
    <row r="71" collapsed="1">
      <c r="A71" s="163" t="str">
        <f>CONFIG!D128</f>
        <v>Solde de trésorerie fin de période</v>
      </c>
      <c r="B71" s="163"/>
      <c r="C71" s="164"/>
      <c r="D71" s="165">
        <f t="shared" ref="D71:H71" si="115">D70+D69</f>
        <v>0</v>
      </c>
      <c r="E71" s="165">
        <f t="shared" si="115"/>
        <v>0</v>
      </c>
      <c r="F71" s="165">
        <f t="shared" si="115"/>
        <v>0</v>
      </c>
      <c r="G71" s="165">
        <f t="shared" si="115"/>
        <v>0</v>
      </c>
      <c r="H71" s="165">
        <f t="shared" si="115"/>
        <v>0</v>
      </c>
      <c r="I71" s="166"/>
      <c r="J71" s="165">
        <f t="shared" ref="J71:BQ71" si="116">J70+J69</f>
        <v>0</v>
      </c>
      <c r="K71" s="165">
        <f t="shared" si="116"/>
        <v>0</v>
      </c>
      <c r="L71" s="165">
        <f t="shared" si="116"/>
        <v>0</v>
      </c>
      <c r="M71" s="165">
        <f t="shared" si="116"/>
        <v>0</v>
      </c>
      <c r="N71" s="165">
        <f t="shared" si="116"/>
        <v>0</v>
      </c>
      <c r="O71" s="165">
        <f t="shared" si="116"/>
        <v>0</v>
      </c>
      <c r="P71" s="165">
        <f t="shared" si="116"/>
        <v>0</v>
      </c>
      <c r="Q71" s="165">
        <f t="shared" si="116"/>
        <v>0</v>
      </c>
      <c r="R71" s="165">
        <f t="shared" si="116"/>
        <v>0</v>
      </c>
      <c r="S71" s="165">
        <f t="shared" si="116"/>
        <v>0</v>
      </c>
      <c r="T71" s="165">
        <f t="shared" si="116"/>
        <v>0</v>
      </c>
      <c r="U71" s="165">
        <f t="shared" si="116"/>
        <v>0</v>
      </c>
      <c r="V71" s="165">
        <f t="shared" si="116"/>
        <v>0</v>
      </c>
      <c r="W71" s="165">
        <f t="shared" si="116"/>
        <v>0</v>
      </c>
      <c r="X71" s="165">
        <f t="shared" si="116"/>
        <v>0</v>
      </c>
      <c r="Y71" s="165">
        <f t="shared" si="116"/>
        <v>0</v>
      </c>
      <c r="Z71" s="165">
        <f t="shared" si="116"/>
        <v>0</v>
      </c>
      <c r="AA71" s="165">
        <f t="shared" si="116"/>
        <v>0</v>
      </c>
      <c r="AB71" s="165">
        <f t="shared" si="116"/>
        <v>0</v>
      </c>
      <c r="AC71" s="165">
        <f t="shared" si="116"/>
        <v>0</v>
      </c>
      <c r="AD71" s="165">
        <f t="shared" si="116"/>
        <v>0</v>
      </c>
      <c r="AE71" s="165">
        <f t="shared" si="116"/>
        <v>0</v>
      </c>
      <c r="AF71" s="165">
        <f t="shared" si="116"/>
        <v>0</v>
      </c>
      <c r="AG71" s="165">
        <f t="shared" si="116"/>
        <v>0</v>
      </c>
      <c r="AH71" s="165">
        <f t="shared" si="116"/>
        <v>0</v>
      </c>
      <c r="AI71" s="165">
        <f t="shared" si="116"/>
        <v>0</v>
      </c>
      <c r="AJ71" s="165">
        <f t="shared" si="116"/>
        <v>0</v>
      </c>
      <c r="AK71" s="165">
        <f t="shared" si="116"/>
        <v>0</v>
      </c>
      <c r="AL71" s="165">
        <f t="shared" si="116"/>
        <v>0</v>
      </c>
      <c r="AM71" s="165">
        <f t="shared" si="116"/>
        <v>0</v>
      </c>
      <c r="AN71" s="165">
        <f t="shared" si="116"/>
        <v>0</v>
      </c>
      <c r="AO71" s="165">
        <f t="shared" si="116"/>
        <v>0</v>
      </c>
      <c r="AP71" s="165">
        <f t="shared" si="116"/>
        <v>0</v>
      </c>
      <c r="AQ71" s="165">
        <f t="shared" si="116"/>
        <v>0</v>
      </c>
      <c r="AR71" s="165">
        <f t="shared" si="116"/>
        <v>0</v>
      </c>
      <c r="AS71" s="165">
        <f t="shared" si="116"/>
        <v>0</v>
      </c>
      <c r="AT71" s="165">
        <f t="shared" si="116"/>
        <v>0</v>
      </c>
      <c r="AU71" s="165">
        <f t="shared" si="116"/>
        <v>0</v>
      </c>
      <c r="AV71" s="165">
        <f t="shared" si="116"/>
        <v>0</v>
      </c>
      <c r="AW71" s="165">
        <f t="shared" si="116"/>
        <v>0</v>
      </c>
      <c r="AX71" s="165">
        <f t="shared" si="116"/>
        <v>0</v>
      </c>
      <c r="AY71" s="165">
        <f t="shared" si="116"/>
        <v>0</v>
      </c>
      <c r="AZ71" s="165">
        <f t="shared" si="116"/>
        <v>0</v>
      </c>
      <c r="BA71" s="165">
        <f t="shared" si="116"/>
        <v>0</v>
      </c>
      <c r="BB71" s="165">
        <f t="shared" si="116"/>
        <v>0</v>
      </c>
      <c r="BC71" s="165">
        <f t="shared" si="116"/>
        <v>0</v>
      </c>
      <c r="BD71" s="165">
        <f t="shared" si="116"/>
        <v>0</v>
      </c>
      <c r="BE71" s="165">
        <f t="shared" si="116"/>
        <v>0</v>
      </c>
      <c r="BF71" s="165">
        <f t="shared" si="116"/>
        <v>0</v>
      </c>
      <c r="BG71" s="165">
        <f t="shared" si="116"/>
        <v>0</v>
      </c>
      <c r="BH71" s="165">
        <f t="shared" si="116"/>
        <v>0</v>
      </c>
      <c r="BI71" s="165">
        <f t="shared" si="116"/>
        <v>0</v>
      </c>
      <c r="BJ71" s="165">
        <f t="shared" si="116"/>
        <v>0</v>
      </c>
      <c r="BK71" s="165">
        <f t="shared" si="116"/>
        <v>0</v>
      </c>
      <c r="BL71" s="165">
        <f t="shared" si="116"/>
        <v>0</v>
      </c>
      <c r="BM71" s="165">
        <f t="shared" si="116"/>
        <v>0</v>
      </c>
      <c r="BN71" s="165">
        <f t="shared" si="116"/>
        <v>0</v>
      </c>
      <c r="BO71" s="165">
        <f t="shared" si="116"/>
        <v>0</v>
      </c>
      <c r="BP71" s="165">
        <f t="shared" si="116"/>
        <v>0</v>
      </c>
      <c r="BQ71" s="165">
        <f t="shared" si="116"/>
        <v>0</v>
      </c>
    </row>
    <row r="72" hidden="1" outlineLevel="1">
      <c r="A72" s="30"/>
      <c r="B72" s="30"/>
      <c r="C72" s="30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</row>
    <row r="73" hidden="1" outlineLevel="1">
      <c r="A73" s="18" t="str">
        <f>CONFIG!D129</f>
        <v>Simulation flux sans financement</v>
      </c>
      <c r="B73" s="18"/>
      <c r="C73" s="9"/>
      <c r="D73" s="63">
        <f t="shared" ref="D73:H73" si="117">D69-D52</f>
        <v>0</v>
      </c>
      <c r="E73" s="63">
        <f t="shared" si="117"/>
        <v>0</v>
      </c>
      <c r="F73" s="63">
        <f t="shared" si="117"/>
        <v>0</v>
      </c>
      <c r="G73" s="63">
        <f t="shared" si="117"/>
        <v>0</v>
      </c>
      <c r="H73" s="63">
        <f t="shared" si="117"/>
        <v>0</v>
      </c>
      <c r="I73" s="91"/>
      <c r="J73" s="63">
        <f t="shared" ref="J73:BQ73" si="118">J69-J23-J24-J25-J51</f>
        <v>0</v>
      </c>
      <c r="K73" s="63">
        <f t="shared" si="118"/>
        <v>0</v>
      </c>
      <c r="L73" s="63">
        <f t="shared" si="118"/>
        <v>0</v>
      </c>
      <c r="M73" s="63">
        <f t="shared" si="118"/>
        <v>0</v>
      </c>
      <c r="N73" s="63">
        <f t="shared" si="118"/>
        <v>0</v>
      </c>
      <c r="O73" s="63">
        <f t="shared" si="118"/>
        <v>0</v>
      </c>
      <c r="P73" s="63">
        <f t="shared" si="118"/>
        <v>0</v>
      </c>
      <c r="Q73" s="63">
        <f t="shared" si="118"/>
        <v>0</v>
      </c>
      <c r="R73" s="63">
        <f t="shared" si="118"/>
        <v>0</v>
      </c>
      <c r="S73" s="63">
        <f t="shared" si="118"/>
        <v>0</v>
      </c>
      <c r="T73" s="63">
        <f t="shared" si="118"/>
        <v>0</v>
      </c>
      <c r="U73" s="63">
        <f t="shared" si="118"/>
        <v>0</v>
      </c>
      <c r="V73" s="63">
        <f t="shared" si="118"/>
        <v>0</v>
      </c>
      <c r="W73" s="63">
        <f t="shared" si="118"/>
        <v>0</v>
      </c>
      <c r="X73" s="63">
        <f t="shared" si="118"/>
        <v>0</v>
      </c>
      <c r="Y73" s="63">
        <f t="shared" si="118"/>
        <v>0</v>
      </c>
      <c r="Z73" s="63">
        <f t="shared" si="118"/>
        <v>0</v>
      </c>
      <c r="AA73" s="63">
        <f t="shared" si="118"/>
        <v>0</v>
      </c>
      <c r="AB73" s="63">
        <f t="shared" si="118"/>
        <v>0</v>
      </c>
      <c r="AC73" s="63">
        <f t="shared" si="118"/>
        <v>0</v>
      </c>
      <c r="AD73" s="63">
        <f t="shared" si="118"/>
        <v>0</v>
      </c>
      <c r="AE73" s="63">
        <f t="shared" si="118"/>
        <v>0</v>
      </c>
      <c r="AF73" s="63">
        <f t="shared" si="118"/>
        <v>0</v>
      </c>
      <c r="AG73" s="63">
        <f t="shared" si="118"/>
        <v>0</v>
      </c>
      <c r="AH73" s="63">
        <f t="shared" si="118"/>
        <v>0</v>
      </c>
      <c r="AI73" s="63">
        <f t="shared" si="118"/>
        <v>0</v>
      </c>
      <c r="AJ73" s="63">
        <f t="shared" si="118"/>
        <v>0</v>
      </c>
      <c r="AK73" s="63">
        <f t="shared" si="118"/>
        <v>0</v>
      </c>
      <c r="AL73" s="63">
        <f t="shared" si="118"/>
        <v>0</v>
      </c>
      <c r="AM73" s="63">
        <f t="shared" si="118"/>
        <v>0</v>
      </c>
      <c r="AN73" s="63">
        <f t="shared" si="118"/>
        <v>0</v>
      </c>
      <c r="AO73" s="63">
        <f t="shared" si="118"/>
        <v>0</v>
      </c>
      <c r="AP73" s="63">
        <f t="shared" si="118"/>
        <v>0</v>
      </c>
      <c r="AQ73" s="63">
        <f t="shared" si="118"/>
        <v>0</v>
      </c>
      <c r="AR73" s="63">
        <f t="shared" si="118"/>
        <v>0</v>
      </c>
      <c r="AS73" s="63">
        <f t="shared" si="118"/>
        <v>0</v>
      </c>
      <c r="AT73" s="63">
        <f t="shared" si="118"/>
        <v>0</v>
      </c>
      <c r="AU73" s="63">
        <f t="shared" si="118"/>
        <v>0</v>
      </c>
      <c r="AV73" s="63">
        <f t="shared" si="118"/>
        <v>0</v>
      </c>
      <c r="AW73" s="63">
        <f t="shared" si="118"/>
        <v>0</v>
      </c>
      <c r="AX73" s="63">
        <f t="shared" si="118"/>
        <v>0</v>
      </c>
      <c r="AY73" s="63">
        <f t="shared" si="118"/>
        <v>0</v>
      </c>
      <c r="AZ73" s="63">
        <f t="shared" si="118"/>
        <v>0</v>
      </c>
      <c r="BA73" s="63">
        <f t="shared" si="118"/>
        <v>0</v>
      </c>
      <c r="BB73" s="63">
        <f t="shared" si="118"/>
        <v>0</v>
      </c>
      <c r="BC73" s="63">
        <f t="shared" si="118"/>
        <v>0</v>
      </c>
      <c r="BD73" s="63">
        <f t="shared" si="118"/>
        <v>0</v>
      </c>
      <c r="BE73" s="63">
        <f t="shared" si="118"/>
        <v>0</v>
      </c>
      <c r="BF73" s="63">
        <f t="shared" si="118"/>
        <v>0</v>
      </c>
      <c r="BG73" s="63">
        <f t="shared" si="118"/>
        <v>0</v>
      </c>
      <c r="BH73" s="63">
        <f t="shared" si="118"/>
        <v>0</v>
      </c>
      <c r="BI73" s="63">
        <f t="shared" si="118"/>
        <v>0</v>
      </c>
      <c r="BJ73" s="63">
        <f t="shared" si="118"/>
        <v>0</v>
      </c>
      <c r="BK73" s="63">
        <f t="shared" si="118"/>
        <v>0</v>
      </c>
      <c r="BL73" s="63">
        <f t="shared" si="118"/>
        <v>0</v>
      </c>
      <c r="BM73" s="63">
        <f t="shared" si="118"/>
        <v>0</v>
      </c>
      <c r="BN73" s="63">
        <f t="shared" si="118"/>
        <v>0</v>
      </c>
      <c r="BO73" s="63">
        <f t="shared" si="118"/>
        <v>0</v>
      </c>
      <c r="BP73" s="63">
        <f t="shared" si="118"/>
        <v>0</v>
      </c>
      <c r="BQ73" s="63">
        <f t="shared" si="118"/>
        <v>0</v>
      </c>
    </row>
    <row r="74" hidden="1" outlineLevel="1">
      <c r="A74" s="8" t="str">
        <f>A70</f>
        <v>Trésorerie début de période</v>
      </c>
      <c r="B74" s="30"/>
      <c r="C74" s="30"/>
      <c r="D74" s="162">
        <f>D70</f>
        <v>0</v>
      </c>
      <c r="E74" s="72">
        <f t="shared" ref="E74:H74" si="119">D75</f>
        <v>0</v>
      </c>
      <c r="F74" s="72">
        <f t="shared" si="119"/>
        <v>0</v>
      </c>
      <c r="G74" s="72">
        <f t="shared" si="119"/>
        <v>0</v>
      </c>
      <c r="H74" s="72">
        <f t="shared" si="119"/>
        <v>0</v>
      </c>
      <c r="I74" s="72"/>
      <c r="J74" s="162">
        <f>D74</f>
        <v>0</v>
      </c>
      <c r="K74" s="72">
        <f t="shared" ref="K74:BQ74" si="120">J75</f>
        <v>0</v>
      </c>
      <c r="L74" s="72">
        <f t="shared" si="120"/>
        <v>0</v>
      </c>
      <c r="M74" s="72">
        <f t="shared" si="120"/>
        <v>0</v>
      </c>
      <c r="N74" s="72">
        <f t="shared" si="120"/>
        <v>0</v>
      </c>
      <c r="O74" s="72">
        <f t="shared" si="120"/>
        <v>0</v>
      </c>
      <c r="P74" s="72">
        <f t="shared" si="120"/>
        <v>0</v>
      </c>
      <c r="Q74" s="72">
        <f t="shared" si="120"/>
        <v>0</v>
      </c>
      <c r="R74" s="72">
        <f t="shared" si="120"/>
        <v>0</v>
      </c>
      <c r="S74" s="72">
        <f t="shared" si="120"/>
        <v>0</v>
      </c>
      <c r="T74" s="72">
        <f t="shared" si="120"/>
        <v>0</v>
      </c>
      <c r="U74" s="72">
        <f t="shared" si="120"/>
        <v>0</v>
      </c>
      <c r="V74" s="72">
        <f t="shared" si="120"/>
        <v>0</v>
      </c>
      <c r="W74" s="72">
        <f t="shared" si="120"/>
        <v>0</v>
      </c>
      <c r="X74" s="72">
        <f t="shared" si="120"/>
        <v>0</v>
      </c>
      <c r="Y74" s="72">
        <f t="shared" si="120"/>
        <v>0</v>
      </c>
      <c r="Z74" s="72">
        <f t="shared" si="120"/>
        <v>0</v>
      </c>
      <c r="AA74" s="72">
        <f t="shared" si="120"/>
        <v>0</v>
      </c>
      <c r="AB74" s="72">
        <f t="shared" si="120"/>
        <v>0</v>
      </c>
      <c r="AC74" s="72">
        <f t="shared" si="120"/>
        <v>0</v>
      </c>
      <c r="AD74" s="72">
        <f t="shared" si="120"/>
        <v>0</v>
      </c>
      <c r="AE74" s="72">
        <f t="shared" si="120"/>
        <v>0</v>
      </c>
      <c r="AF74" s="72">
        <f t="shared" si="120"/>
        <v>0</v>
      </c>
      <c r="AG74" s="72">
        <f t="shared" si="120"/>
        <v>0</v>
      </c>
      <c r="AH74" s="72">
        <f t="shared" si="120"/>
        <v>0</v>
      </c>
      <c r="AI74" s="72">
        <f t="shared" si="120"/>
        <v>0</v>
      </c>
      <c r="AJ74" s="72">
        <f t="shared" si="120"/>
        <v>0</v>
      </c>
      <c r="AK74" s="72">
        <f t="shared" si="120"/>
        <v>0</v>
      </c>
      <c r="AL74" s="72">
        <f t="shared" si="120"/>
        <v>0</v>
      </c>
      <c r="AM74" s="72">
        <f t="shared" si="120"/>
        <v>0</v>
      </c>
      <c r="AN74" s="72">
        <f t="shared" si="120"/>
        <v>0</v>
      </c>
      <c r="AO74" s="72">
        <f t="shared" si="120"/>
        <v>0</v>
      </c>
      <c r="AP74" s="72">
        <f t="shared" si="120"/>
        <v>0</v>
      </c>
      <c r="AQ74" s="72">
        <f t="shared" si="120"/>
        <v>0</v>
      </c>
      <c r="AR74" s="72">
        <f t="shared" si="120"/>
        <v>0</v>
      </c>
      <c r="AS74" s="72">
        <f t="shared" si="120"/>
        <v>0</v>
      </c>
      <c r="AT74" s="72">
        <f t="shared" si="120"/>
        <v>0</v>
      </c>
      <c r="AU74" s="72">
        <f t="shared" si="120"/>
        <v>0</v>
      </c>
      <c r="AV74" s="72">
        <f t="shared" si="120"/>
        <v>0</v>
      </c>
      <c r="AW74" s="72">
        <f t="shared" si="120"/>
        <v>0</v>
      </c>
      <c r="AX74" s="72">
        <f t="shared" si="120"/>
        <v>0</v>
      </c>
      <c r="AY74" s="72">
        <f t="shared" si="120"/>
        <v>0</v>
      </c>
      <c r="AZ74" s="72">
        <f t="shared" si="120"/>
        <v>0</v>
      </c>
      <c r="BA74" s="72">
        <f t="shared" si="120"/>
        <v>0</v>
      </c>
      <c r="BB74" s="72">
        <f t="shared" si="120"/>
        <v>0</v>
      </c>
      <c r="BC74" s="72">
        <f t="shared" si="120"/>
        <v>0</v>
      </c>
      <c r="BD74" s="72">
        <f t="shared" si="120"/>
        <v>0</v>
      </c>
      <c r="BE74" s="72">
        <f t="shared" si="120"/>
        <v>0</v>
      </c>
      <c r="BF74" s="72">
        <f t="shared" si="120"/>
        <v>0</v>
      </c>
      <c r="BG74" s="72">
        <f t="shared" si="120"/>
        <v>0</v>
      </c>
      <c r="BH74" s="72">
        <f t="shared" si="120"/>
        <v>0</v>
      </c>
      <c r="BI74" s="72">
        <f t="shared" si="120"/>
        <v>0</v>
      </c>
      <c r="BJ74" s="72">
        <f t="shared" si="120"/>
        <v>0</v>
      </c>
      <c r="BK74" s="72">
        <f t="shared" si="120"/>
        <v>0</v>
      </c>
      <c r="BL74" s="72">
        <f t="shared" si="120"/>
        <v>0</v>
      </c>
      <c r="BM74" s="72">
        <f t="shared" si="120"/>
        <v>0</v>
      </c>
      <c r="BN74" s="72">
        <f t="shared" si="120"/>
        <v>0</v>
      </c>
      <c r="BO74" s="72">
        <f t="shared" si="120"/>
        <v>0</v>
      </c>
      <c r="BP74" s="72">
        <f t="shared" si="120"/>
        <v>0</v>
      </c>
      <c r="BQ74" s="72">
        <f t="shared" si="120"/>
        <v>0</v>
      </c>
    </row>
    <row r="75" hidden="1" outlineLevel="1">
      <c r="A75" s="26" t="str">
        <f>CONFIG!D130</f>
        <v>Solde de trésorerie fin de période</v>
      </c>
      <c r="B75" s="26"/>
      <c r="C75" s="9"/>
      <c r="D75" s="144">
        <f t="shared" ref="D75:H75" si="121">D74+D73</f>
        <v>0</v>
      </c>
      <c r="E75" s="144">
        <f t="shared" si="121"/>
        <v>0</v>
      </c>
      <c r="F75" s="144">
        <f t="shared" si="121"/>
        <v>0</v>
      </c>
      <c r="G75" s="144">
        <f t="shared" si="121"/>
        <v>0</v>
      </c>
      <c r="H75" s="144">
        <f t="shared" si="121"/>
        <v>0</v>
      </c>
      <c r="I75" s="91"/>
      <c r="J75" s="144">
        <f t="shared" ref="J75:BQ75" si="122">J74+J73</f>
        <v>0</v>
      </c>
      <c r="K75" s="144">
        <f t="shared" si="122"/>
        <v>0</v>
      </c>
      <c r="L75" s="144">
        <f t="shared" si="122"/>
        <v>0</v>
      </c>
      <c r="M75" s="144">
        <f t="shared" si="122"/>
        <v>0</v>
      </c>
      <c r="N75" s="144">
        <f t="shared" si="122"/>
        <v>0</v>
      </c>
      <c r="O75" s="144">
        <f t="shared" si="122"/>
        <v>0</v>
      </c>
      <c r="P75" s="144">
        <f t="shared" si="122"/>
        <v>0</v>
      </c>
      <c r="Q75" s="144">
        <f t="shared" si="122"/>
        <v>0</v>
      </c>
      <c r="R75" s="144">
        <f t="shared" si="122"/>
        <v>0</v>
      </c>
      <c r="S75" s="144">
        <f t="shared" si="122"/>
        <v>0</v>
      </c>
      <c r="T75" s="144">
        <f t="shared" si="122"/>
        <v>0</v>
      </c>
      <c r="U75" s="144">
        <f t="shared" si="122"/>
        <v>0</v>
      </c>
      <c r="V75" s="144">
        <f t="shared" si="122"/>
        <v>0</v>
      </c>
      <c r="W75" s="144">
        <f t="shared" si="122"/>
        <v>0</v>
      </c>
      <c r="X75" s="144">
        <f t="shared" si="122"/>
        <v>0</v>
      </c>
      <c r="Y75" s="144">
        <f t="shared" si="122"/>
        <v>0</v>
      </c>
      <c r="Z75" s="144">
        <f t="shared" si="122"/>
        <v>0</v>
      </c>
      <c r="AA75" s="144">
        <f t="shared" si="122"/>
        <v>0</v>
      </c>
      <c r="AB75" s="144">
        <f t="shared" si="122"/>
        <v>0</v>
      </c>
      <c r="AC75" s="144">
        <f t="shared" si="122"/>
        <v>0</v>
      </c>
      <c r="AD75" s="144">
        <f t="shared" si="122"/>
        <v>0</v>
      </c>
      <c r="AE75" s="144">
        <f t="shared" si="122"/>
        <v>0</v>
      </c>
      <c r="AF75" s="144">
        <f t="shared" si="122"/>
        <v>0</v>
      </c>
      <c r="AG75" s="144">
        <f t="shared" si="122"/>
        <v>0</v>
      </c>
      <c r="AH75" s="144">
        <f t="shared" si="122"/>
        <v>0</v>
      </c>
      <c r="AI75" s="144">
        <f t="shared" si="122"/>
        <v>0</v>
      </c>
      <c r="AJ75" s="144">
        <f t="shared" si="122"/>
        <v>0</v>
      </c>
      <c r="AK75" s="144">
        <f t="shared" si="122"/>
        <v>0</v>
      </c>
      <c r="AL75" s="144">
        <f t="shared" si="122"/>
        <v>0</v>
      </c>
      <c r="AM75" s="144">
        <f t="shared" si="122"/>
        <v>0</v>
      </c>
      <c r="AN75" s="144">
        <f t="shared" si="122"/>
        <v>0</v>
      </c>
      <c r="AO75" s="144">
        <f t="shared" si="122"/>
        <v>0</v>
      </c>
      <c r="AP75" s="144">
        <f t="shared" si="122"/>
        <v>0</v>
      </c>
      <c r="AQ75" s="144">
        <f t="shared" si="122"/>
        <v>0</v>
      </c>
      <c r="AR75" s="144">
        <f t="shared" si="122"/>
        <v>0</v>
      </c>
      <c r="AS75" s="144">
        <f t="shared" si="122"/>
        <v>0</v>
      </c>
      <c r="AT75" s="144">
        <f t="shared" si="122"/>
        <v>0</v>
      </c>
      <c r="AU75" s="144">
        <f t="shared" si="122"/>
        <v>0</v>
      </c>
      <c r="AV75" s="144">
        <f t="shared" si="122"/>
        <v>0</v>
      </c>
      <c r="AW75" s="144">
        <f t="shared" si="122"/>
        <v>0</v>
      </c>
      <c r="AX75" s="144">
        <f t="shared" si="122"/>
        <v>0</v>
      </c>
      <c r="AY75" s="144">
        <f t="shared" si="122"/>
        <v>0</v>
      </c>
      <c r="AZ75" s="144">
        <f t="shared" si="122"/>
        <v>0</v>
      </c>
      <c r="BA75" s="144">
        <f t="shared" si="122"/>
        <v>0</v>
      </c>
      <c r="BB75" s="144">
        <f t="shared" si="122"/>
        <v>0</v>
      </c>
      <c r="BC75" s="144">
        <f t="shared" si="122"/>
        <v>0</v>
      </c>
      <c r="BD75" s="144">
        <f t="shared" si="122"/>
        <v>0</v>
      </c>
      <c r="BE75" s="144">
        <f t="shared" si="122"/>
        <v>0</v>
      </c>
      <c r="BF75" s="144">
        <f t="shared" si="122"/>
        <v>0</v>
      </c>
      <c r="BG75" s="144">
        <f t="shared" si="122"/>
        <v>0</v>
      </c>
      <c r="BH75" s="144">
        <f t="shared" si="122"/>
        <v>0</v>
      </c>
      <c r="BI75" s="144">
        <f t="shared" si="122"/>
        <v>0</v>
      </c>
      <c r="BJ75" s="144">
        <f t="shared" si="122"/>
        <v>0</v>
      </c>
      <c r="BK75" s="144">
        <f t="shared" si="122"/>
        <v>0</v>
      </c>
      <c r="BL75" s="144">
        <f t="shared" si="122"/>
        <v>0</v>
      </c>
      <c r="BM75" s="144">
        <f t="shared" si="122"/>
        <v>0</v>
      </c>
      <c r="BN75" s="144">
        <f t="shared" si="122"/>
        <v>0</v>
      </c>
      <c r="BO75" s="144">
        <f t="shared" si="122"/>
        <v>0</v>
      </c>
      <c r="BP75" s="144">
        <f t="shared" si="122"/>
        <v>0</v>
      </c>
      <c r="BQ75" s="144">
        <f t="shared" si="122"/>
        <v>0</v>
      </c>
    </row>
    <row r="76">
      <c r="A76" s="30"/>
      <c r="B76" s="30"/>
      <c r="C76" s="30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</row>
    <row r="77">
      <c r="A77" s="59" t="str">
        <f>CONFIG!D131</f>
        <v>Date levée</v>
      </c>
      <c r="B77" s="167" t="str">
        <f t="array" ref="B77">iferror(INDEX($J$2:$BQ$2,1,MATCH(MAX($J$23:$BQ$23),$J$23:$BQ$23,0)),"n.a")</f>
        <v>n.a</v>
      </c>
      <c r="C77" s="30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</row>
    <row r="78">
      <c r="A78" s="59" t="str">
        <f>CONFIG!D132</f>
        <v>Point Bas de Trésorerie avec financement</v>
      </c>
      <c r="B78" s="168">
        <f>MIN(J71:BQ71)</f>
        <v>0</v>
      </c>
      <c r="C78" s="30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</row>
    <row r="79">
      <c r="A79" s="59" t="str">
        <f>CONFIG!D133</f>
        <v>Date Point Bas avec financement</v>
      </c>
      <c r="B79" s="167">
        <f t="array" ref="B79">INDEX($J$2:$BQ$2,MATCH(B78,$J$71:$BQ$71,0))</f>
        <v>46023</v>
      </c>
      <c r="C79" s="30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</row>
    <row r="80">
      <c r="A80" s="30"/>
      <c r="B80" s="79"/>
      <c r="C80" s="30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</row>
    <row r="81">
      <c r="A81" s="59" t="str">
        <f>CONFIG!D134</f>
        <v>Point Bas de Trésorerie sans financement</v>
      </c>
      <c r="B81" s="168">
        <f>MIN(J75:BQ75)</f>
        <v>0</v>
      </c>
      <c r="C81" s="30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</row>
    <row r="82">
      <c r="A82" s="59" t="str">
        <f>CONFIG!D135</f>
        <v>Date Point Bas sans financement</v>
      </c>
      <c r="B82" s="167">
        <f t="array" ref="B82">INDEX($J$2:$BQ$2,MATCH(B81,$J$75:$BQ$75,0))</f>
        <v>46023</v>
      </c>
      <c r="C82" s="30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</row>
    <row r="83">
      <c r="A83" s="30"/>
      <c r="B83" s="30"/>
      <c r="C83" s="30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</row>
    <row r="84">
      <c r="A84" s="30"/>
      <c r="B84" s="30"/>
      <c r="C84" s="30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</row>
    <row r="85">
      <c r="A85" s="30"/>
      <c r="B85" s="30"/>
      <c r="C85" s="30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</row>
    <row r="86">
      <c r="A86" s="30"/>
      <c r="B86" s="30"/>
      <c r="C86" s="30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</row>
    <row r="87">
      <c r="A87" s="30"/>
      <c r="B87" s="30"/>
      <c r="C87" s="30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</row>
    <row r="88">
      <c r="A88" s="30"/>
      <c r="B88" s="30"/>
      <c r="C88" s="30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</row>
    <row r="89">
      <c r="A89" s="48" t="s">
        <v>354</v>
      </c>
      <c r="B89" s="49"/>
      <c r="C89" s="49"/>
      <c r="D89" s="114">
        <f>D71-U71</f>
        <v>0</v>
      </c>
      <c r="E89" s="114">
        <f>E71-AG71</f>
        <v>0</v>
      </c>
      <c r="F89" s="114">
        <f>F71-AS71</f>
        <v>0</v>
      </c>
      <c r="G89" s="114">
        <f>G71-BE71</f>
        <v>0</v>
      </c>
      <c r="H89" s="114">
        <f>H71-BQ71</f>
        <v>0</v>
      </c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</row>
    <row r="90">
      <c r="A90" s="18" t="s">
        <v>5</v>
      </c>
      <c r="B90" s="51"/>
      <c r="C90" s="51"/>
      <c r="D90" s="170">
        <f t="shared" ref="D90:H90" si="123">sum(D89)</f>
        <v>0</v>
      </c>
      <c r="E90" s="170">
        <f t="shared" si="123"/>
        <v>0</v>
      </c>
      <c r="F90" s="170">
        <f t="shared" si="123"/>
        <v>0</v>
      </c>
      <c r="G90" s="170">
        <f t="shared" si="123"/>
        <v>0</v>
      </c>
      <c r="H90" s="170">
        <f t="shared" si="123"/>
        <v>0</v>
      </c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  <c r="AM90" s="171"/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AZ90" s="171"/>
      <c r="BA90" s="171"/>
      <c r="BB90" s="171"/>
      <c r="BC90" s="171"/>
      <c r="BD90" s="171"/>
      <c r="BE90" s="171"/>
      <c r="BF90" s="171"/>
      <c r="BG90" s="171"/>
      <c r="BH90" s="171"/>
      <c r="BI90" s="171"/>
      <c r="BJ90" s="171"/>
      <c r="BK90" s="171"/>
      <c r="BL90" s="171"/>
      <c r="BM90" s="171"/>
      <c r="BN90" s="171"/>
      <c r="BO90" s="171"/>
      <c r="BP90" s="171"/>
      <c r="BQ90" s="171"/>
    </row>
  </sheetData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2.63" defaultRowHeight="15.75" outlineLevelCol="1" outlineLevelRow="2"/>
  <cols>
    <col customWidth="1" min="1" max="1" width="40.25"/>
    <col customWidth="1" min="2" max="7" width="11.38"/>
  </cols>
  <sheetData>
    <row r="1">
      <c r="A1" s="1" t="str">
        <f>CONFIG!D141</f>
        <v>Plan de financement</v>
      </c>
      <c r="B1" s="3">
        <f>C1-1</f>
        <v>2025</v>
      </c>
      <c r="C1" s="3">
        <f>CR!D1</f>
        <v>2026</v>
      </c>
      <c r="D1" s="3">
        <f t="shared" ref="D1:G1" si="1">C1+1</f>
        <v>2027</v>
      </c>
      <c r="E1" s="3">
        <f t="shared" si="1"/>
        <v>2028</v>
      </c>
      <c r="F1" s="3">
        <f t="shared" si="1"/>
        <v>2029</v>
      </c>
      <c r="G1" s="3">
        <f t="shared" si="1"/>
        <v>2030</v>
      </c>
    </row>
    <row r="2">
      <c r="A2" s="6" t="s">
        <v>0</v>
      </c>
      <c r="B2" s="1"/>
      <c r="C2" s="1"/>
      <c r="D2" s="1"/>
      <c r="E2" s="1"/>
      <c r="F2" s="1"/>
      <c r="G2" s="1"/>
    </row>
    <row r="3">
      <c r="A3" s="8" t="str">
        <f>TRESO!A53</f>
        <v>Investissements</v>
      </c>
      <c r="B3" s="9"/>
      <c r="C3" s="10">
        <f>TRESO!D53</f>
        <v>0</v>
      </c>
      <c r="D3" s="10">
        <f>TRESO!E53</f>
        <v>0</v>
      </c>
      <c r="E3" s="10">
        <f>TRESO!F53</f>
        <v>0</v>
      </c>
      <c r="F3" s="10">
        <f>TRESO!G53</f>
        <v>0</v>
      </c>
      <c r="G3" s="10">
        <f>TRESO!H53</f>
        <v>0</v>
      </c>
    </row>
    <row r="4">
      <c r="A4" s="8" t="str">
        <f>TRESO!A59</f>
        <v>Remboursements emprunts</v>
      </c>
      <c r="B4" s="9"/>
      <c r="C4" s="11">
        <f>TRESO!D59</f>
        <v>0</v>
      </c>
      <c r="D4" s="11">
        <f>TRESO!E59</f>
        <v>0</v>
      </c>
      <c r="E4" s="11">
        <f>TRESO!F59</f>
        <v>0</v>
      </c>
      <c r="F4" s="11">
        <f>TRESO!G59</f>
        <v>0</v>
      </c>
      <c r="G4" s="11">
        <f>TRESO!H59</f>
        <v>0</v>
      </c>
    </row>
    <row r="5">
      <c r="A5" s="8" t="str">
        <f>TRESO!A66</f>
        <v>Remboursement compte courant d'associés</v>
      </c>
      <c r="B5" s="9"/>
      <c r="C5" s="11">
        <f>TRESO!D66</f>
        <v>0</v>
      </c>
      <c r="D5" s="11">
        <f>TRESO!E66</f>
        <v>0</v>
      </c>
      <c r="E5" s="11">
        <f>TRESO!F66</f>
        <v>0</v>
      </c>
      <c r="F5" s="11">
        <f>TRESO!G66</f>
        <v>0</v>
      </c>
      <c r="G5" s="11">
        <f>TRESO!H66</f>
        <v>0</v>
      </c>
    </row>
    <row r="6">
      <c r="A6" s="8" t="str">
        <f>CONFIG!D142</f>
        <v>Variation de BFR</v>
      </c>
      <c r="B6" s="9"/>
      <c r="C6" s="12">
        <f>(C16+C14-SUM(C3:C5,C7))-TRESO!D71</f>
        <v>0</v>
      </c>
      <c r="D6" s="12">
        <f>(D16+D14-SUM(D3:D5,D7))-TRESO!E71</f>
        <v>0</v>
      </c>
      <c r="E6" s="12">
        <f>(E16+E14-SUM(E3:E5,E7))-TRESO!F71</f>
        <v>0</v>
      </c>
      <c r="F6" s="12">
        <f>(F16+F14-SUM(F3:F5,F7))-TRESO!G71</f>
        <v>0</v>
      </c>
      <c r="G6" s="12">
        <f>(G16+G14-SUM(G3:G5,G7))-TRESO!H71</f>
        <v>0</v>
      </c>
    </row>
    <row r="7">
      <c r="A7" s="8" t="str">
        <f>CONFIG!D136</f>
        <v>Capacité d'autofinancement négative</v>
      </c>
      <c r="B7" s="9"/>
      <c r="C7" s="10">
        <f>IF(CR!D129&lt;=0,-CR!D129,0)</f>
        <v>0</v>
      </c>
      <c r="D7" s="10">
        <f>IF(CR!E129&lt;=0,-CR!E129,0)</f>
        <v>0</v>
      </c>
      <c r="E7" s="10">
        <f>IF(CR!F129&lt;=0,-CR!F129,0)</f>
        <v>0</v>
      </c>
      <c r="F7" s="10">
        <f>IF(CR!G129&lt;=0,-CR!G129,0)</f>
        <v>0</v>
      </c>
      <c r="G7" s="10">
        <f>IF(CR!H129&lt;=0,-CR!H129,0)</f>
        <v>0</v>
      </c>
    </row>
    <row r="8">
      <c r="A8" s="18" t="str">
        <f>CONFIG!D137</f>
        <v>Total Emplois</v>
      </c>
      <c r="B8" s="18"/>
      <c r="C8" s="19">
        <f t="shared" ref="C8:G8" si="2">SUM(C3:C7)</f>
        <v>0</v>
      </c>
      <c r="D8" s="19">
        <f t="shared" si="2"/>
        <v>0</v>
      </c>
      <c r="E8" s="19">
        <f t="shared" si="2"/>
        <v>0</v>
      </c>
      <c r="F8" s="19">
        <f t="shared" si="2"/>
        <v>0</v>
      </c>
      <c r="G8" s="19">
        <f t="shared" si="2"/>
        <v>0</v>
      </c>
    </row>
    <row r="9">
      <c r="A9" s="8" t="str">
        <f>CONFIG!D138</f>
        <v>Capacité d'autofinancement positive</v>
      </c>
      <c r="B9" s="9"/>
      <c r="C9" s="10">
        <f>IF(CR!D129&gt;0,CR!D129,0)</f>
        <v>0</v>
      </c>
      <c r="D9" s="10">
        <f>IF(CR!E129&gt;0,CR!E129,0)</f>
        <v>0</v>
      </c>
      <c r="E9" s="10">
        <f>IF(CR!F129&gt;0,CR!F129,0)</f>
        <v>0</v>
      </c>
      <c r="F9" s="10">
        <f>IF(CR!G129&gt;0,CR!G129,0)</f>
        <v>0</v>
      </c>
      <c r="G9" s="10">
        <f>IF(CR!H129&gt;0,CR!H129,0)</f>
        <v>0</v>
      </c>
    </row>
    <row r="10">
      <c r="A10" s="8" t="str">
        <f>TRESO!A25</f>
        <v>Emprunts</v>
      </c>
      <c r="B10" s="9"/>
      <c r="C10" s="10">
        <f>TRESO!D25</f>
        <v>0</v>
      </c>
      <c r="D10" s="10">
        <f>TRESO!E25</f>
        <v>0</v>
      </c>
      <c r="E10" s="10">
        <f>TRESO!F25</f>
        <v>0</v>
      </c>
      <c r="F10" s="10">
        <f>TRESO!G25</f>
        <v>0</v>
      </c>
      <c r="G10" s="10">
        <f>TRESO!H25</f>
        <v>0</v>
      </c>
    </row>
    <row r="11">
      <c r="A11" s="8" t="str">
        <f>TRESO!A23</f>
        <v>Apports en capital</v>
      </c>
      <c r="B11" s="9"/>
      <c r="C11" s="10">
        <f>TRESO!D23</f>
        <v>0</v>
      </c>
      <c r="D11" s="10">
        <f>TRESO!E23</f>
        <v>0</v>
      </c>
      <c r="E11" s="10">
        <f>TRESO!F23</f>
        <v>0</v>
      </c>
      <c r="F11" s="10">
        <f>TRESO!G23</f>
        <v>0</v>
      </c>
      <c r="G11" s="10">
        <f>TRESO!H23</f>
        <v>0</v>
      </c>
    </row>
    <row r="12">
      <c r="A12" s="8" t="str">
        <f>TRESO!A24</f>
        <v>Apports en compte courant</v>
      </c>
      <c r="B12" s="9"/>
      <c r="C12" s="23">
        <f>TRESO!D24</f>
        <v>0</v>
      </c>
      <c r="D12" s="23">
        <f>TRESO!E24</f>
        <v>0</v>
      </c>
      <c r="E12" s="23">
        <f>TRESO!F24</f>
        <v>0</v>
      </c>
      <c r="F12" s="23">
        <f>TRESO!G24</f>
        <v>0</v>
      </c>
      <c r="G12" s="23">
        <f>TRESO!H24</f>
        <v>0</v>
      </c>
    </row>
    <row r="13">
      <c r="A13" s="8" t="str">
        <f>TRESO!A51</f>
        <v>Subventions d'investissement</v>
      </c>
      <c r="B13" s="9"/>
      <c r="C13" s="23">
        <f>TRESO!D51</f>
        <v>0</v>
      </c>
      <c r="D13" s="23">
        <f>TRESO!E51</f>
        <v>0</v>
      </c>
      <c r="E13" s="23">
        <f>TRESO!F51</f>
        <v>0</v>
      </c>
      <c r="F13" s="23">
        <f>TRESO!G51</f>
        <v>0</v>
      </c>
      <c r="G13" s="23">
        <f>TRESO!H51</f>
        <v>0</v>
      </c>
    </row>
    <row r="14">
      <c r="A14" s="18" t="str">
        <f>CONFIG!D139</f>
        <v>Total Ressources</v>
      </c>
      <c r="B14" s="18"/>
      <c r="C14" s="25">
        <f t="shared" ref="C14:G14" si="3">SUM(C9:C13)</f>
        <v>0</v>
      </c>
      <c r="D14" s="25">
        <f t="shared" si="3"/>
        <v>0</v>
      </c>
      <c r="E14" s="25">
        <f t="shared" si="3"/>
        <v>0</v>
      </c>
      <c r="F14" s="25">
        <f t="shared" si="3"/>
        <v>0</v>
      </c>
      <c r="G14" s="25">
        <f t="shared" si="3"/>
        <v>0</v>
      </c>
    </row>
    <row r="15">
      <c r="A15" s="26" t="str">
        <f>CONFIG!D140</f>
        <v>Ressources - Emplois</v>
      </c>
      <c r="B15" s="26"/>
      <c r="C15" s="27">
        <f t="shared" ref="C15:G15" si="4">C14-C8</f>
        <v>0</v>
      </c>
      <c r="D15" s="27">
        <f t="shared" si="4"/>
        <v>0</v>
      </c>
      <c r="E15" s="27">
        <f t="shared" si="4"/>
        <v>0</v>
      </c>
      <c r="F15" s="27">
        <f t="shared" si="4"/>
        <v>0</v>
      </c>
      <c r="G15" s="27">
        <f t="shared" si="4"/>
        <v>0</v>
      </c>
    </row>
    <row r="16">
      <c r="A16" s="8" t="str">
        <f>TRESO!A70</f>
        <v>Trésorerie début de période</v>
      </c>
      <c r="B16" s="8"/>
      <c r="C16" s="23">
        <f>TRESO!D70</f>
        <v>0</v>
      </c>
      <c r="D16" s="10">
        <f t="shared" ref="D16:G16" si="5">C17</f>
        <v>0</v>
      </c>
      <c r="E16" s="10">
        <f t="shared" si="5"/>
        <v>0</v>
      </c>
      <c r="F16" s="10">
        <f t="shared" si="5"/>
        <v>0</v>
      </c>
      <c r="G16" s="10">
        <f t="shared" si="5"/>
        <v>0</v>
      </c>
    </row>
    <row r="17">
      <c r="A17" s="29" t="str">
        <f>TRESO!A71</f>
        <v>Solde de trésorerie fin de période</v>
      </c>
      <c r="B17" s="31"/>
      <c r="C17" s="32">
        <f t="shared" ref="C17:G17" si="6">C16+C15</f>
        <v>0</v>
      </c>
      <c r="D17" s="32">
        <f t="shared" si="6"/>
        <v>0</v>
      </c>
      <c r="E17" s="32">
        <f t="shared" si="6"/>
        <v>0</v>
      </c>
      <c r="F17" s="32">
        <f t="shared" si="6"/>
        <v>0</v>
      </c>
      <c r="G17" s="32">
        <f t="shared" si="6"/>
        <v>0</v>
      </c>
    </row>
    <row r="18">
      <c r="A18" s="30"/>
      <c r="B18" s="9"/>
      <c r="C18" s="30"/>
      <c r="D18" s="30"/>
      <c r="E18" s="30"/>
      <c r="F18" s="30"/>
      <c r="G18" s="30"/>
    </row>
    <row r="19">
      <c r="A19" s="1" t="str">
        <f>CONFIG!D143</f>
        <v>Fonds propres et endettement</v>
      </c>
      <c r="B19" s="3">
        <f>C19-1</f>
        <v>2025</v>
      </c>
      <c r="C19" s="3">
        <f t="shared" ref="C19:G19" si="7">C1</f>
        <v>2026</v>
      </c>
      <c r="D19" s="3">
        <f t="shared" si="7"/>
        <v>2027</v>
      </c>
      <c r="E19" s="3">
        <f t="shared" si="7"/>
        <v>2028</v>
      </c>
      <c r="F19" s="3">
        <f t="shared" si="7"/>
        <v>2029</v>
      </c>
      <c r="G19" s="3">
        <f t="shared" si="7"/>
        <v>2030</v>
      </c>
    </row>
    <row r="20">
      <c r="A20" s="35" t="str">
        <f>CONFIG!D144</f>
        <v>Fonds propres fin de période</v>
      </c>
      <c r="B20" s="37">
        <f>SUM(B21:B25)</f>
        <v>0</v>
      </c>
      <c r="C20" s="22">
        <f t="shared" ref="C20:G20" si="8">SUM(C21:C24)</f>
        <v>0</v>
      </c>
      <c r="D20" s="22">
        <f t="shared" si="8"/>
        <v>0</v>
      </c>
      <c r="E20" s="22">
        <f t="shared" si="8"/>
        <v>0</v>
      </c>
      <c r="F20" s="22">
        <f t="shared" si="8"/>
        <v>0</v>
      </c>
      <c r="G20" s="22">
        <f t="shared" si="8"/>
        <v>0</v>
      </c>
    </row>
    <row r="21">
      <c r="A21" s="38" t="str">
        <f>CONFIG!D145</f>
        <v>Capital + Primes d'émissions</v>
      </c>
      <c r="B21" s="39"/>
      <c r="C21" s="10">
        <f t="shared" ref="C21:G21" si="9">B21+C11</f>
        <v>0</v>
      </c>
      <c r="D21" s="10">
        <f t="shared" si="9"/>
        <v>0</v>
      </c>
      <c r="E21" s="10">
        <f t="shared" si="9"/>
        <v>0</v>
      </c>
      <c r="F21" s="10">
        <f t="shared" si="9"/>
        <v>0</v>
      </c>
      <c r="G21" s="10">
        <f t="shared" si="9"/>
        <v>0</v>
      </c>
    </row>
    <row r="22">
      <c r="A22" s="38" t="str">
        <f>CONFIG!D146</f>
        <v>Réserves et Report à nouveau</v>
      </c>
      <c r="B22" s="40"/>
      <c r="C22" s="30">
        <f t="shared" ref="C22:G22" si="10">B22+B23</f>
        <v>0</v>
      </c>
      <c r="D22" s="10">
        <f t="shared" si="10"/>
        <v>0</v>
      </c>
      <c r="E22" s="10">
        <f t="shared" si="10"/>
        <v>0</v>
      </c>
      <c r="F22" s="10">
        <f t="shared" si="10"/>
        <v>0</v>
      </c>
      <c r="G22" s="10">
        <f t="shared" si="10"/>
        <v>0</v>
      </c>
    </row>
    <row r="23">
      <c r="A23" s="38" t="str">
        <f>CONFIG!D147</f>
        <v>Résultat net</v>
      </c>
      <c r="B23" s="40"/>
      <c r="C23" s="10">
        <f>CR!D127</f>
        <v>0</v>
      </c>
      <c r="D23" s="10">
        <f>CR!E127</f>
        <v>0</v>
      </c>
      <c r="E23" s="10">
        <f>CR!F127</f>
        <v>0</v>
      </c>
      <c r="F23" s="10">
        <f>CR!G127</f>
        <v>0</v>
      </c>
      <c r="G23" s="10">
        <f>CR!H127</f>
        <v>0</v>
      </c>
    </row>
    <row r="24">
      <c r="A24" s="38" t="str">
        <f>CONFIG!D148</f>
        <v>Subvention d'investissement</v>
      </c>
      <c r="B24" s="40"/>
      <c r="C24" s="10">
        <f t="shared" ref="C24:G24" si="11">B24+C13-C25</f>
        <v>0</v>
      </c>
      <c r="D24" s="10">
        <f t="shared" si="11"/>
        <v>0</v>
      </c>
      <c r="E24" s="10">
        <f t="shared" si="11"/>
        <v>0</v>
      </c>
      <c r="F24" s="10">
        <f t="shared" si="11"/>
        <v>0</v>
      </c>
      <c r="G24" s="10">
        <f t="shared" si="11"/>
        <v>0</v>
      </c>
    </row>
    <row r="25">
      <c r="A25" s="41" t="str">
        <f>CONFIG!D149</f>
        <v>QP de sub d'invest virée au résultat</v>
      </c>
      <c r="B25" s="40"/>
      <c r="C25" s="10">
        <f>CR!D122</f>
        <v>0</v>
      </c>
      <c r="D25" s="10">
        <f>CR!E122</f>
        <v>0</v>
      </c>
      <c r="E25" s="10">
        <f>CR!F122</f>
        <v>0</v>
      </c>
      <c r="F25" s="10">
        <f>CR!G122</f>
        <v>0</v>
      </c>
      <c r="G25" s="10">
        <f>CR!H122</f>
        <v>0</v>
      </c>
    </row>
    <row r="26">
      <c r="A26" s="35" t="str">
        <f>CONFIG!D150</f>
        <v>Endettement fin de période</v>
      </c>
      <c r="B26" s="39"/>
      <c r="C26" s="10">
        <f t="shared" ref="C26:G26" si="12">B26+C10-C4</f>
        <v>0</v>
      </c>
      <c r="D26" s="10">
        <f t="shared" si="12"/>
        <v>0</v>
      </c>
      <c r="E26" s="10">
        <f t="shared" si="12"/>
        <v>0</v>
      </c>
      <c r="F26" s="10">
        <f t="shared" si="12"/>
        <v>0</v>
      </c>
      <c r="G26" s="10">
        <f t="shared" si="12"/>
        <v>0</v>
      </c>
    </row>
    <row r="27">
      <c r="A27" s="42" t="str">
        <f>CONFIG!D151</f>
        <v>Endettement sur Fonds Propres fin de période</v>
      </c>
      <c r="B27" s="43" t="str">
        <f t="shared" ref="B27:G27" si="13">IFERROR(B26/B20,"n.a")</f>
        <v>n.a</v>
      </c>
      <c r="C27" s="44" t="str">
        <f t="shared" si="13"/>
        <v>n.a</v>
      </c>
      <c r="D27" s="44" t="str">
        <f t="shared" si="13"/>
        <v>n.a</v>
      </c>
      <c r="E27" s="44" t="str">
        <f t="shared" si="13"/>
        <v>n.a</v>
      </c>
      <c r="F27" s="44" t="str">
        <f t="shared" si="13"/>
        <v>n.a</v>
      </c>
      <c r="G27" s="44" t="str">
        <f t="shared" si="13"/>
        <v>n.a</v>
      </c>
    </row>
    <row r="28">
      <c r="A28" s="45" t="str">
        <f>CONFIG!D152</f>
        <v>Ratio Entreprise en Difficulté : (Capital + Primes d'émission) / 2 + réserves + report à nouveau + résultat </v>
      </c>
      <c r="B28" s="46">
        <f t="shared" ref="B28:G28" si="14">B21/2+B22+B23</f>
        <v>0</v>
      </c>
      <c r="C28" s="47">
        <f t="shared" si="14"/>
        <v>0</v>
      </c>
      <c r="D28" s="47">
        <f t="shared" si="14"/>
        <v>0</v>
      </c>
      <c r="E28" s="47">
        <f t="shared" si="14"/>
        <v>0</v>
      </c>
      <c r="F28" s="47">
        <f t="shared" si="14"/>
        <v>0</v>
      </c>
      <c r="G28" s="47">
        <f t="shared" si="14"/>
        <v>0</v>
      </c>
    </row>
    <row r="29">
      <c r="A29" s="30"/>
      <c r="B29" s="30"/>
      <c r="C29" s="30"/>
      <c r="D29" s="30"/>
      <c r="E29" s="30"/>
      <c r="F29" s="30"/>
      <c r="G29" s="30"/>
    </row>
    <row r="30">
      <c r="A30" s="48"/>
      <c r="B30" s="49"/>
      <c r="C30" s="49"/>
      <c r="D30" s="49"/>
      <c r="E30" s="49"/>
      <c r="F30" s="49"/>
      <c r="G30" s="49"/>
    </row>
    <row r="31">
      <c r="A31" s="48"/>
      <c r="B31" s="49"/>
      <c r="C31" s="49"/>
      <c r="D31" s="49"/>
      <c r="E31" s="49"/>
      <c r="F31" s="49"/>
      <c r="G31" s="49"/>
    </row>
    <row r="32">
      <c r="A32" s="48"/>
      <c r="B32" s="49"/>
      <c r="C32" s="49"/>
      <c r="D32" s="49"/>
      <c r="E32" s="49"/>
      <c r="F32" s="49"/>
      <c r="G32" s="49"/>
    </row>
    <row r="33">
      <c r="A33" s="48"/>
      <c r="B33" s="49"/>
      <c r="C33" s="49"/>
      <c r="D33" s="49"/>
      <c r="E33" s="49"/>
      <c r="F33" s="49"/>
      <c r="G33" s="49"/>
    </row>
    <row r="34">
      <c r="A34" s="48"/>
      <c r="B34" s="49"/>
      <c r="C34" s="49"/>
      <c r="D34" s="49"/>
      <c r="E34" s="49"/>
      <c r="F34" s="49"/>
      <c r="G34" s="49"/>
    </row>
    <row r="35">
      <c r="A35" s="48" t="s">
        <v>4</v>
      </c>
      <c r="B35" s="49"/>
      <c r="C35" s="50">
        <f>C17-TRESO!D71</f>
        <v>0</v>
      </c>
      <c r="D35" s="50">
        <f>D17-TRESO!E71</f>
        <v>0</v>
      </c>
      <c r="E35" s="50">
        <f>E17-TRESO!F71</f>
        <v>0</v>
      </c>
      <c r="F35" s="50">
        <f>F17-TRESO!G71</f>
        <v>0</v>
      </c>
      <c r="G35" s="50">
        <f>G17-TRESO!H71</f>
        <v>0</v>
      </c>
    </row>
    <row r="36">
      <c r="A36" s="18" t="s">
        <v>5</v>
      </c>
      <c r="B36" s="51"/>
      <c r="C36" s="52">
        <f t="shared" ref="C36:G36" si="15">sum(C35)</f>
        <v>0</v>
      </c>
      <c r="D36" s="52">
        <f t="shared" si="15"/>
        <v>0</v>
      </c>
      <c r="E36" s="52">
        <f t="shared" si="15"/>
        <v>0</v>
      </c>
      <c r="F36" s="52">
        <f t="shared" si="15"/>
        <v>0</v>
      </c>
      <c r="G36" s="52">
        <f t="shared" si="15"/>
        <v>0</v>
      </c>
    </row>
  </sheetData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outlinePr summaryBelow="0" summaryRight="0"/>
  </sheetPr>
  <sheetViews>
    <sheetView showGridLines="0" workbookViewId="0"/>
  </sheetViews>
  <sheetFormatPr customHeight="1" defaultColWidth="12.63" defaultRowHeight="15.75" outlineLevelCol="1" outlineLevelRow="2"/>
  <cols>
    <col customWidth="1" min="1" max="1" width="3.13"/>
    <col customWidth="1" min="2" max="2" width="30.5"/>
    <col customWidth="1" min="3" max="3" width="20.38"/>
    <col customWidth="1" min="5" max="5" width="15.13"/>
  </cols>
  <sheetData>
    <row r="1">
      <c r="A1" s="55" t="s">
        <v>7</v>
      </c>
      <c r="B1" s="56"/>
      <c r="C1" s="57" t="s">
        <v>8</v>
      </c>
      <c r="D1" s="58">
        <v>45658.0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</row>
    <row r="2">
      <c r="A2" s="8"/>
      <c r="B2" s="8"/>
      <c r="C2" s="6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</row>
    <row r="3">
      <c r="A3" s="8"/>
      <c r="B3" s="26" t="s">
        <v>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</row>
    <row r="4">
      <c r="A4" s="8"/>
      <c r="B4" s="62" t="s">
        <v>10</v>
      </c>
      <c r="C4" s="6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</row>
    <row r="5">
      <c r="A5" s="8"/>
      <c r="B5" s="62" t="s">
        <v>11</v>
      </c>
      <c r="C5" s="6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</row>
    <row r="6">
      <c r="A6" s="8"/>
      <c r="B6" s="62" t="s">
        <v>12</v>
      </c>
      <c r="C6" s="6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</row>
    <row r="7">
      <c r="A7" s="8"/>
      <c r="B7" s="62" t="s">
        <v>13</v>
      </c>
      <c r="C7" s="6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</row>
    <row r="8">
      <c r="A8" s="8"/>
      <c r="B8" s="62" t="s">
        <v>14</v>
      </c>
      <c r="C8" s="6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</row>
    <row r="9">
      <c r="A9" s="8"/>
      <c r="B9" s="62" t="s">
        <v>15</v>
      </c>
      <c r="C9" s="6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</row>
    <row r="10">
      <c r="A10" s="8"/>
      <c r="B10" s="8"/>
      <c r="C10" s="6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</row>
    <row r="11">
      <c r="A11" s="8"/>
      <c r="B11" s="26" t="s">
        <v>16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</row>
    <row r="12">
      <c r="A12" s="8"/>
      <c r="B12" s="62" t="s">
        <v>17</v>
      </c>
      <c r="C12" s="67" t="s">
        <v>19</v>
      </c>
      <c r="D12" s="68" t="s">
        <v>20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</row>
    <row r="13">
      <c r="A13" s="8"/>
      <c r="B13" s="62" t="s">
        <v>21</v>
      </c>
      <c r="C13" s="70">
        <v>12.0</v>
      </c>
      <c r="D13" s="68" t="s">
        <v>22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</row>
    <row r="14">
      <c r="A14" s="8"/>
      <c r="B14" s="62" t="s">
        <v>23</v>
      </c>
      <c r="C14" s="70">
        <v>2026.0</v>
      </c>
      <c r="D14" s="68" t="s">
        <v>24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</row>
    <row r="15">
      <c r="A15" s="8"/>
      <c r="B15" s="62" t="s">
        <v>25</v>
      </c>
      <c r="C15" s="70" t="s">
        <v>26</v>
      </c>
      <c r="D15" s="68" t="s">
        <v>27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</row>
    <row r="16">
      <c r="A16" s="8"/>
      <c r="B16" s="62" t="s">
        <v>28</v>
      </c>
      <c r="C16" s="73">
        <v>46387.0</v>
      </c>
      <c r="D16" s="68" t="s">
        <v>27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</row>
    <row r="17">
      <c r="A17" s="8"/>
      <c r="B17" s="8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</row>
    <row r="18">
      <c r="A18" s="8"/>
      <c r="B18" s="26" t="s">
        <v>29</v>
      </c>
      <c r="C18" s="26"/>
      <c r="D18" s="26">
        <f>CR!D1</f>
        <v>2026</v>
      </c>
      <c r="E18" s="26">
        <f>CR!E1</f>
        <v>2027</v>
      </c>
      <c r="F18" s="26">
        <f>CR!F1</f>
        <v>2028</v>
      </c>
      <c r="G18" s="26">
        <f>CR!G1</f>
        <v>2029</v>
      </c>
      <c r="H18" s="26">
        <f>CR!H1</f>
        <v>2030</v>
      </c>
      <c r="I18" s="26"/>
      <c r="J18" s="26"/>
      <c r="K18" s="26"/>
      <c r="L18" s="26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</row>
    <row r="19">
      <c r="A19" s="8"/>
      <c r="B19" s="8" t="s">
        <v>30</v>
      </c>
      <c r="C19" s="30"/>
      <c r="D19" s="79" t="str">
        <f>IF(CR!D134&lt;500,"OK",CR!D134)</f>
        <v>OK</v>
      </c>
      <c r="E19" s="79" t="str">
        <f>IF(CR!E134&lt;500,"OK",CR!E134)</f>
        <v>OK</v>
      </c>
      <c r="F19" s="79" t="str">
        <f>IF(CR!F134&lt;500,"OK",CR!F134)</f>
        <v>OK</v>
      </c>
      <c r="G19" s="79" t="str">
        <f>IF(CR!G134&lt;500,"OK",CR!G134)</f>
        <v>OK</v>
      </c>
      <c r="H19" s="79" t="str">
        <f>IF(CR!H134&lt;500,"OK",CR!H134)</f>
        <v>OK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</row>
    <row r="20">
      <c r="A20" s="8"/>
      <c r="B20" s="8" t="s">
        <v>31</v>
      </c>
      <c r="C20" s="30"/>
      <c r="D20" s="79" t="str">
        <f>IF(TRESO!D90&lt;500,"OK",TRESO!D90)</f>
        <v>OK</v>
      </c>
      <c r="E20" s="79" t="str">
        <f>IF(TRESO!E90&lt;500,"OK",TRESO!E90)</f>
        <v>OK</v>
      </c>
      <c r="F20" s="79" t="str">
        <f>IF(TRESO!F90&lt;500,"OK",TRESO!F90)</f>
        <v>OK</v>
      </c>
      <c r="G20" s="79" t="str">
        <f>IF(TRESO!G90&lt;500,"OK",TRESO!G90)</f>
        <v>OK</v>
      </c>
      <c r="H20" s="79" t="str">
        <f>IF(TRESO!H90&lt;500,"OK",TRESO!H90)</f>
        <v>OK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</row>
    <row r="21">
      <c r="A21" s="8"/>
      <c r="B21" s="8" t="s">
        <v>33</v>
      </c>
      <c r="C21" s="30"/>
      <c r="D21" s="79" t="str">
        <f>IF('PLAN DE FIN'!C36&lt;500,"OK",'PLAN DE FIN'!C36)</f>
        <v>OK</v>
      </c>
      <c r="E21" s="79" t="str">
        <f>IF('PLAN DE FIN'!D36&lt;500,"OK",'PLAN DE FIN'!D36)</f>
        <v>OK</v>
      </c>
      <c r="F21" s="79" t="str">
        <f>IF('PLAN DE FIN'!E36&lt;500,"OK",'PLAN DE FIN'!E36)</f>
        <v>OK</v>
      </c>
      <c r="G21" s="79" t="str">
        <f>IF('PLAN DE FIN'!F36&lt;500,"OK",'PLAN DE FIN'!F36)</f>
        <v>OK</v>
      </c>
      <c r="H21" s="79" t="str">
        <f>IF('PLAN DE FIN'!G36&lt;500,"OK",'PLAN DE FIN'!G36)</f>
        <v>OK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</row>
    <row r="22">
      <c r="A22" s="8"/>
      <c r="B22" s="8" t="s">
        <v>34</v>
      </c>
      <c r="C22" s="30"/>
      <c r="D22" s="80" t="str">
        <f>IF(min(TRESO!J71:U71)&gt;=0,"OK",min(TRESO!J71:U71))</f>
        <v>OK</v>
      </c>
      <c r="E22" s="80" t="str">
        <f>IF(min(TRESO!V71:AG71)&gt;=0,"OK",min(TRESO!V71:AG71))</f>
        <v>OK</v>
      </c>
      <c r="F22" s="80" t="str">
        <f>IF(min(TRESO!AH71:AS71)&gt;=0,"OK",min(TRESO!AH71:AS71))</f>
        <v>OK</v>
      </c>
      <c r="G22" s="80" t="str">
        <f>IF(min(TRESO!AT71:BE71)&gt;=0,"OK",min(TRESO!AT71:BE71))</f>
        <v>OK</v>
      </c>
      <c r="H22" s="80" t="str">
        <f>IF(min(TRESO!BF71:BQ71)&gt;=0,"OK",min(TRESO!BF71:BQ71))</f>
        <v>OK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80"/>
    </row>
    <row r="23">
      <c r="A23" s="8"/>
      <c r="B23" s="8" t="s">
        <v>35</v>
      </c>
      <c r="C23" s="30"/>
      <c r="D23" s="80" t="str">
        <f>IF('PLAN DE FIN'!C20&gt;=0,"OK",'PLAN DE FIN'!C20)</f>
        <v>OK</v>
      </c>
      <c r="E23" s="80" t="str">
        <f>IF('PLAN DE FIN'!D20&gt;=0,"OK",'PLAN DE FIN'!D20)</f>
        <v>OK</v>
      </c>
      <c r="F23" s="80" t="str">
        <f>IF('PLAN DE FIN'!E20&gt;=0,"OK",'PLAN DE FIN'!E20)</f>
        <v>OK</v>
      </c>
      <c r="G23" s="80" t="str">
        <f>IF('PLAN DE FIN'!F20&gt;=0,"OK",'PLAN DE FIN'!F20)</f>
        <v>OK</v>
      </c>
      <c r="H23" s="80" t="str">
        <f>IF('PLAN DE FIN'!G20&gt;=0,"OK",'PLAN DE FIN'!G20)</f>
        <v>OK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</row>
    <row r="24">
      <c r="A24" s="8"/>
      <c r="B24" s="8" t="s">
        <v>36</v>
      </c>
      <c r="C24" s="30"/>
      <c r="D24" s="80" t="str">
        <f>IF('PLAN DE FIN'!C28&gt;=0,"OK",'PLAN DE FIN'!C28)</f>
        <v>OK</v>
      </c>
      <c r="E24" s="80" t="str">
        <f>IF('PLAN DE FIN'!D28&gt;=0,"OK",'PLAN DE FIN'!D28)</f>
        <v>OK</v>
      </c>
      <c r="F24" s="80" t="str">
        <f>IF('PLAN DE FIN'!E28&gt;=0,"OK",'PLAN DE FIN'!E28)</f>
        <v>OK</v>
      </c>
      <c r="G24" s="80" t="str">
        <f>IF('PLAN DE FIN'!F28&gt;=0,"OK",'PLAN DE FIN'!F28)</f>
        <v>OK</v>
      </c>
      <c r="H24" s="80" t="str">
        <f>IF('PLAN DE FIN'!G28&gt;=0,"OK",'PLAN DE FIN'!G28)</f>
        <v>OK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</row>
    <row r="25">
      <c r="A25" s="8"/>
      <c r="B25" s="8" t="s">
        <v>37</v>
      </c>
      <c r="C25" s="30"/>
      <c r="D25" s="80" t="str">
        <f>IF('PLAN DE FIN'!C29&gt;=0,"OK",'PLAN DE FIN'!C29)</f>
        <v>OK</v>
      </c>
      <c r="E25" s="80" t="str">
        <f>IF('PLAN DE FIN'!D29&gt;=0,"OK",'PLAN DE FIN'!D29)</f>
        <v>OK</v>
      </c>
      <c r="F25" s="80" t="str">
        <f>IF('PLAN DE FIN'!E29&gt;=0,"OK",'PLAN DE FIN'!E29)</f>
        <v>OK</v>
      </c>
      <c r="G25" s="80" t="str">
        <f>IF(CR!G127&gt;=0,"OK",CR!G127)</f>
        <v>OK</v>
      </c>
      <c r="H25" s="80" t="str">
        <f>IF(CR!H127&gt;=0,"OK",CR!H127)</f>
        <v>OK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</row>
    <row r="26">
      <c r="A26" s="8"/>
      <c r="B26" s="8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</row>
    <row r="27">
      <c r="A27" s="8"/>
      <c r="B27" s="26" t="s">
        <v>38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</row>
    <row r="28">
      <c r="A28" s="8"/>
      <c r="B28" s="62" t="s">
        <v>39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</row>
    <row r="29">
      <c r="A29" s="8"/>
      <c r="B29" s="8" t="s">
        <v>40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</row>
    <row r="30">
      <c r="A30" s="8"/>
      <c r="B30" s="8" t="s">
        <v>41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</row>
    <row r="31">
      <c r="A31" s="8"/>
      <c r="B31" s="8" t="s">
        <v>42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</row>
    <row r="32">
      <c r="A32" s="8"/>
      <c r="B32" s="8" t="s">
        <v>43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</row>
    <row r="33">
      <c r="A33" s="8"/>
      <c r="B33" s="8" t="s">
        <v>44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</row>
    <row r="34">
      <c r="A34" s="8"/>
      <c r="B34" s="62" t="s">
        <v>45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</row>
    <row r="35">
      <c r="A35" s="8"/>
      <c r="B35" s="62" t="s">
        <v>46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</row>
    <row r="36">
      <c r="A36" s="8"/>
      <c r="B36" s="86" t="s">
        <v>47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</row>
    <row r="37">
      <c r="A37" s="8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</row>
    <row r="38">
      <c r="A38" s="8"/>
      <c r="B38" s="26" t="s">
        <v>48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</row>
    <row r="39">
      <c r="A39" s="8"/>
      <c r="B39" s="8" t="s">
        <v>49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</row>
    <row r="40">
      <c r="A40" s="8"/>
      <c r="B40" s="8" t="s">
        <v>50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</row>
    <row r="41">
      <c r="A41" s="8"/>
      <c r="B41" s="8" t="s">
        <v>51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</row>
    <row r="42">
      <c r="A42" s="8"/>
      <c r="B42" s="88" t="s">
        <v>52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</row>
    <row r="43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</row>
    <row r="44">
      <c r="A44" s="8"/>
      <c r="B44" s="26" t="s">
        <v>53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</row>
    <row r="45">
      <c r="A45" s="8"/>
      <c r="B45" s="8" t="s">
        <v>54</v>
      </c>
      <c r="C45" s="8" t="s">
        <v>55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</row>
    <row r="46">
      <c r="A46" s="8"/>
      <c r="B46" s="8" t="s">
        <v>57</v>
      </c>
      <c r="C46" s="8" t="s">
        <v>58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</row>
    <row r="47">
      <c r="A47" s="8"/>
      <c r="B47" s="8" t="s">
        <v>59</v>
      </c>
      <c r="C47" s="8" t="s">
        <v>60</v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</row>
    <row r="48">
      <c r="A48" s="8"/>
      <c r="B48" s="8" t="s">
        <v>61</v>
      </c>
      <c r="C48" s="8" t="s">
        <v>62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</row>
    <row r="49">
      <c r="A49" s="8"/>
      <c r="B49" s="8" t="s">
        <v>64</v>
      </c>
      <c r="C49" s="8" t="s">
        <v>65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</row>
    <row r="50">
      <c r="A50" s="8"/>
      <c r="B50" s="8" t="s">
        <v>66</v>
      </c>
      <c r="C50" s="8" t="s">
        <v>67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</row>
    <row r="51">
      <c r="A51" s="8"/>
      <c r="B51" s="8" t="s">
        <v>69</v>
      </c>
      <c r="C51" s="8" t="s">
        <v>70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</row>
    <row r="52">
      <c r="A52" s="8"/>
      <c r="B52" s="8" t="s">
        <v>72</v>
      </c>
      <c r="C52" s="8" t="s">
        <v>73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</row>
    <row r="53">
      <c r="A53" s="8"/>
      <c r="B53" s="8" t="s">
        <v>75</v>
      </c>
      <c r="C53" s="8" t="s">
        <v>76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</row>
    <row r="54">
      <c r="A54" s="8"/>
      <c r="B54" s="8" t="s">
        <v>77</v>
      </c>
      <c r="C54" s="8" t="s">
        <v>78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</row>
    <row r="55">
      <c r="A55" s="8"/>
      <c r="B55" s="8" t="s">
        <v>79</v>
      </c>
      <c r="C55" s="8" t="s">
        <v>80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</row>
    <row r="56">
      <c r="A56" s="8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</row>
    <row r="57">
      <c r="A57" s="30"/>
      <c r="B57" s="26" t="s">
        <v>81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</row>
    <row r="58">
      <c r="A58" s="30"/>
      <c r="B58" s="92" t="s">
        <v>19</v>
      </c>
      <c r="C58" s="92" t="s">
        <v>82</v>
      </c>
      <c r="D58" s="92" t="s">
        <v>83</v>
      </c>
      <c r="E58" s="92"/>
      <c r="F58" s="92"/>
      <c r="G58" s="92"/>
      <c r="H58" s="92"/>
      <c r="I58" s="92"/>
      <c r="J58" s="92"/>
      <c r="K58" s="92"/>
      <c r="L58" s="92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</row>
    <row r="59">
      <c r="A59" s="30"/>
      <c r="B59" s="94" t="s">
        <v>84</v>
      </c>
      <c r="C59" s="94" t="s">
        <v>85</v>
      </c>
      <c r="D59" s="30" t="str">
        <f t="shared" ref="D59:D183" si="1">IF($C$12=B$58,B59,C59)</f>
        <v>Compte de résultat prévisionnel</v>
      </c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</row>
    <row r="60">
      <c r="A60" s="30"/>
      <c r="B60" s="94" t="s">
        <v>64</v>
      </c>
      <c r="C60" s="94" t="s">
        <v>86</v>
      </c>
      <c r="D60" s="30" t="str">
        <f t="shared" si="1"/>
        <v>TCAM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</row>
    <row r="61">
      <c r="A61" s="30"/>
      <c r="B61" s="94" t="s">
        <v>87</v>
      </c>
      <c r="C61" s="94" t="s">
        <v>88</v>
      </c>
      <c r="D61" s="30" t="str">
        <f t="shared" si="1"/>
        <v>Croiss.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</row>
    <row r="62">
      <c r="A62" s="30"/>
      <c r="B62" s="94" t="s">
        <v>54</v>
      </c>
      <c r="C62" s="94" t="s">
        <v>89</v>
      </c>
      <c r="D62" s="30" t="str">
        <f t="shared" si="1"/>
        <v>CA</v>
      </c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</row>
    <row r="63">
      <c r="A63" s="30"/>
      <c r="B63" s="94" t="s">
        <v>90</v>
      </c>
      <c r="C63" s="94" t="s">
        <v>90</v>
      </c>
      <c r="D63" s="30" t="str">
        <f t="shared" si="1"/>
        <v>Volume</v>
      </c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</row>
    <row r="64">
      <c r="A64" s="30"/>
      <c r="B64" s="94" t="s">
        <v>91</v>
      </c>
      <c r="C64" s="94" t="s">
        <v>92</v>
      </c>
      <c r="D64" s="30" t="str">
        <f t="shared" si="1"/>
        <v>Prix unitaire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</row>
    <row r="65">
      <c r="A65" s="30"/>
      <c r="B65" s="94" t="s">
        <v>55</v>
      </c>
      <c r="C65" s="94" t="s">
        <v>89</v>
      </c>
      <c r="D65" s="30" t="str">
        <f t="shared" si="1"/>
        <v>Chiffre d'affaires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</row>
    <row r="66">
      <c r="A66" s="30"/>
      <c r="B66" s="98" t="s">
        <v>93</v>
      </c>
      <c r="C66" s="94" t="s">
        <v>94</v>
      </c>
      <c r="D66" s="30" t="str">
        <f t="shared" si="1"/>
        <v>Subventions d'exploitation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</row>
    <row r="67">
      <c r="A67" s="30"/>
      <c r="B67" s="98" t="s">
        <v>95</v>
      </c>
      <c r="C67" s="94" t="s">
        <v>96</v>
      </c>
      <c r="D67" s="30" t="str">
        <f t="shared" si="1"/>
        <v>Production Immobilisée</v>
      </c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</row>
    <row r="68">
      <c r="A68" s="30"/>
      <c r="B68" s="98" t="s">
        <v>97</v>
      </c>
      <c r="C68" s="94" t="s">
        <v>98</v>
      </c>
      <c r="D68" s="30" t="str">
        <f t="shared" si="1"/>
        <v>Produits d'exploitation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</row>
    <row r="69">
      <c r="A69" s="30"/>
      <c r="B69" s="98" t="s">
        <v>58</v>
      </c>
      <c r="C69" s="94" t="s">
        <v>72</v>
      </c>
      <c r="D69" s="30" t="str">
        <f t="shared" si="1"/>
        <v>Achats de marchandises et de matières premières</v>
      </c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</row>
    <row r="70">
      <c r="A70" s="30"/>
      <c r="B70" s="94" t="s">
        <v>57</v>
      </c>
      <c r="C70" s="94" t="s">
        <v>99</v>
      </c>
      <c r="D70" s="30" t="str">
        <f t="shared" si="1"/>
        <v>AMMP</v>
      </c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</row>
    <row r="71">
      <c r="A71" s="30"/>
      <c r="B71" s="94" t="s">
        <v>100</v>
      </c>
      <c r="C71" s="94" t="s">
        <v>101</v>
      </c>
      <c r="D71" s="30" t="str">
        <f t="shared" si="1"/>
        <v>Coût unitaire</v>
      </c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</row>
    <row r="72">
      <c r="A72" s="30"/>
      <c r="B72" s="94" t="s">
        <v>102</v>
      </c>
      <c r="C72" s="94" t="s">
        <v>103</v>
      </c>
      <c r="D72" s="30" t="str">
        <f t="shared" si="1"/>
        <v>Marge Brute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</row>
    <row r="73">
      <c r="A73" s="30"/>
      <c r="B73" s="94" t="s">
        <v>104</v>
      </c>
      <c r="C73" s="94" t="s">
        <v>105</v>
      </c>
      <c r="D73" s="30" t="str">
        <f t="shared" si="1"/>
        <v>% Marge Brute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</row>
    <row r="74">
      <c r="A74" s="30"/>
      <c r="B74" s="94" t="s">
        <v>106</v>
      </c>
      <c r="C74" s="94" t="s">
        <v>107</v>
      </c>
      <c r="D74" s="30" t="str">
        <f t="shared" si="1"/>
        <v>Autres Achats et Charges Externes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</row>
    <row r="75">
      <c r="A75" s="30"/>
      <c r="B75" s="94" t="s">
        <v>108</v>
      </c>
      <c r="C75" s="94" t="s">
        <v>109</v>
      </c>
      <c r="D75" s="30" t="str">
        <f t="shared" si="1"/>
        <v>Masse Salariale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</row>
    <row r="76">
      <c r="A76" s="30"/>
      <c r="B76" s="94" t="s">
        <v>110</v>
      </c>
      <c r="C76" s="94" t="s">
        <v>111</v>
      </c>
      <c r="D76" s="30" t="str">
        <f t="shared" si="1"/>
        <v>Nombre de salariés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</row>
    <row r="77">
      <c r="A77" s="30"/>
      <c r="B77" s="94" t="s">
        <v>112</v>
      </c>
      <c r="C77" s="94" t="s">
        <v>113</v>
      </c>
      <c r="D77" s="30" t="str">
        <f t="shared" si="1"/>
        <v>Salaire Brut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</row>
    <row r="78">
      <c r="A78" s="30"/>
      <c r="B78" s="94" t="s">
        <v>114</v>
      </c>
      <c r="C78" s="94" t="s">
        <v>115</v>
      </c>
      <c r="D78" s="30" t="str">
        <f t="shared" si="1"/>
        <v>Taux de charges sociales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</row>
    <row r="79">
      <c r="A79" s="30"/>
      <c r="B79" s="98" t="s">
        <v>116</v>
      </c>
      <c r="C79" s="94" t="s">
        <v>117</v>
      </c>
      <c r="D79" s="30" t="str">
        <f t="shared" si="1"/>
        <v>Nombre d'ETP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</row>
    <row r="80">
      <c r="A80" s="30"/>
      <c r="B80" s="94" t="s">
        <v>118</v>
      </c>
      <c r="C80" s="94" t="s">
        <v>119</v>
      </c>
      <c r="D80" s="30" t="str">
        <f t="shared" si="1"/>
        <v>Impôts et taxes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</row>
    <row r="81">
      <c r="A81" s="30"/>
      <c r="B81" s="100" t="s">
        <v>120</v>
      </c>
      <c r="C81" s="94" t="s">
        <v>121</v>
      </c>
      <c r="D81" s="30" t="str">
        <f t="shared" si="1"/>
        <v>Autres produits et charges d'exploitation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</row>
    <row r="82">
      <c r="A82" s="30"/>
      <c r="B82" s="98" t="s">
        <v>62</v>
      </c>
      <c r="C82" s="94" t="s">
        <v>79</v>
      </c>
      <c r="D82" s="30" t="str">
        <f t="shared" si="1"/>
        <v>Excédent Brut d'Exploitation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</row>
    <row r="83">
      <c r="A83" s="30"/>
      <c r="B83" s="98" t="s">
        <v>122</v>
      </c>
      <c r="C83" s="94" t="s">
        <v>123</v>
      </c>
      <c r="D83" s="30" t="str">
        <f t="shared" si="1"/>
        <v>% EBE / CA</v>
      </c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</row>
    <row r="84">
      <c r="A84" s="30"/>
      <c r="B84" s="98" t="s">
        <v>124</v>
      </c>
      <c r="C84" s="94" t="s">
        <v>125</v>
      </c>
      <c r="D84" s="30" t="str">
        <f t="shared" si="1"/>
        <v>Dotations aux amortissements</v>
      </c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</row>
    <row r="85">
      <c r="A85" s="30"/>
      <c r="B85" s="98" t="s">
        <v>126</v>
      </c>
      <c r="C85" s="94" t="s">
        <v>127</v>
      </c>
      <c r="D85" s="30" t="str">
        <f t="shared" si="1"/>
        <v>Dotations aux amortissements Investissement Passés</v>
      </c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</row>
    <row r="86">
      <c r="A86" s="30"/>
      <c r="B86" s="94" t="s">
        <v>128</v>
      </c>
      <c r="C86" s="94" t="s">
        <v>129</v>
      </c>
      <c r="D86" s="30" t="str">
        <f t="shared" si="1"/>
        <v>Intérêts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</row>
    <row r="87">
      <c r="A87" s="30"/>
      <c r="B87" s="94" t="s">
        <v>130</v>
      </c>
      <c r="C87" s="94" t="s">
        <v>131</v>
      </c>
      <c r="D87" s="30" t="str">
        <f t="shared" si="1"/>
        <v>Intérêts Prêts historiques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</row>
    <row r="88">
      <c r="A88" s="30"/>
      <c r="B88" s="100" t="s">
        <v>132</v>
      </c>
      <c r="C88" s="94" t="s">
        <v>133</v>
      </c>
      <c r="D88" s="30" t="str">
        <f t="shared" si="1"/>
        <v>QP de subv. d'invest. virée au résultat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</row>
    <row r="89">
      <c r="A89" s="30"/>
      <c r="B89" s="94" t="s">
        <v>134</v>
      </c>
      <c r="C89" s="94" t="s">
        <v>135</v>
      </c>
      <c r="D89" s="30" t="str">
        <f t="shared" si="1"/>
        <v>Résultat avant Impôt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</row>
    <row r="90">
      <c r="A90" s="30"/>
      <c r="B90" s="94" t="s">
        <v>136</v>
      </c>
      <c r="C90" s="94" t="s">
        <v>137</v>
      </c>
      <c r="D90" s="30" t="str">
        <f t="shared" si="1"/>
        <v>Impôt sur les sociétés</v>
      </c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</row>
    <row r="91">
      <c r="A91" s="30"/>
      <c r="B91" s="102" t="s">
        <v>138</v>
      </c>
      <c r="C91" s="94" t="s">
        <v>139</v>
      </c>
      <c r="D91" s="30" t="str">
        <f t="shared" si="1"/>
        <v>Solde d'assiette d'IS</v>
      </c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</row>
    <row r="92">
      <c r="A92" s="30"/>
      <c r="B92" s="102" t="s">
        <v>140</v>
      </c>
      <c r="C92" s="94" t="s">
        <v>141</v>
      </c>
      <c r="D92" s="30" t="str">
        <f t="shared" si="1"/>
        <v>Crédit d'Impôt Recherche et Crédit d'Impôt Innovation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</row>
    <row r="93">
      <c r="A93" s="30"/>
      <c r="B93" s="102" t="s">
        <v>67</v>
      </c>
      <c r="C93" s="94" t="s">
        <v>142</v>
      </c>
      <c r="D93" s="30" t="str">
        <f t="shared" si="1"/>
        <v>Résultat Net</v>
      </c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</row>
    <row r="94">
      <c r="A94" s="30"/>
      <c r="B94" s="102" t="s">
        <v>143</v>
      </c>
      <c r="C94" s="94" t="s">
        <v>144</v>
      </c>
      <c r="D94" s="30" t="str">
        <f t="shared" si="1"/>
        <v>% RN / CA</v>
      </c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</row>
    <row r="95">
      <c r="A95" s="30"/>
      <c r="B95" s="102" t="s">
        <v>145</v>
      </c>
      <c r="C95" s="94" t="s">
        <v>146</v>
      </c>
      <c r="D95" s="30" t="str">
        <f t="shared" si="1"/>
        <v>Capacité d'autofinancement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</row>
    <row r="96">
      <c r="A96" s="30"/>
      <c r="B96" s="102" t="s">
        <v>147</v>
      </c>
      <c r="C96" s="94" t="s">
        <v>148</v>
      </c>
      <c r="D96" s="30" t="str">
        <f t="shared" si="1"/>
        <v>Seuil de rentabilité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</row>
    <row r="97">
      <c r="A97" s="30"/>
      <c r="B97" s="104" t="s">
        <v>149</v>
      </c>
      <c r="C97" s="94" t="s">
        <v>150</v>
      </c>
      <c r="D97" s="30" t="str">
        <f t="shared" si="1"/>
        <v>Check Annuel versus Somme Mensuel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</row>
    <row r="98">
      <c r="A98" s="30"/>
      <c r="B98" s="94" t="s">
        <v>151</v>
      </c>
      <c r="C98" s="94" t="s">
        <v>152</v>
      </c>
      <c r="D98" s="30" t="str">
        <f t="shared" si="1"/>
        <v>Check Intérêts CR versus Trésorerie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</row>
    <row r="99">
      <c r="A99" s="30"/>
      <c r="B99" s="94" t="s">
        <v>5</v>
      </c>
      <c r="C99" s="94" t="s">
        <v>153</v>
      </c>
      <c r="D99" s="30" t="str">
        <f t="shared" si="1"/>
        <v>CHECKS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</row>
    <row r="100">
      <c r="A100" s="30"/>
      <c r="B100" s="94" t="s">
        <v>154</v>
      </c>
      <c r="C100" s="94" t="s">
        <v>155</v>
      </c>
      <c r="D100" s="30" t="str">
        <f t="shared" si="1"/>
        <v>Plan de Trésorerie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</row>
    <row r="101">
      <c r="A101" s="30"/>
      <c r="B101" s="94" t="s">
        <v>156</v>
      </c>
      <c r="C101" s="94" t="s">
        <v>157</v>
      </c>
      <c r="D101" s="30" t="str">
        <f t="shared" si="1"/>
        <v>Décalage vs CR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</row>
    <row r="102">
      <c r="A102" s="30"/>
      <c r="B102" s="94" t="s">
        <v>158</v>
      </c>
      <c r="C102" s="94" t="s">
        <v>159</v>
      </c>
      <c r="D102" s="30" t="str">
        <f t="shared" si="1"/>
        <v>Chiffre d'affaires encaissé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</row>
    <row r="103">
      <c r="A103" s="30"/>
      <c r="B103" s="105" t="s">
        <v>93</v>
      </c>
      <c r="C103" s="94" t="s">
        <v>94</v>
      </c>
      <c r="D103" s="30" t="str">
        <f t="shared" si="1"/>
        <v>Subventions d'exploitation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</row>
    <row r="104">
      <c r="A104" s="30"/>
      <c r="B104" s="105" t="s">
        <v>154</v>
      </c>
      <c r="C104" s="94" t="s">
        <v>155</v>
      </c>
      <c r="D104" s="30" t="str">
        <f t="shared" si="1"/>
        <v>Plan de Trésorerie</v>
      </c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</row>
    <row r="105">
      <c r="A105" s="30"/>
      <c r="B105" s="105" t="s">
        <v>160</v>
      </c>
      <c r="C105" s="94" t="s">
        <v>161</v>
      </c>
      <c r="D105" s="30" t="str">
        <f t="shared" si="1"/>
        <v>Décalage vs CR en mois</v>
      </c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</row>
    <row r="106">
      <c r="A106" s="30"/>
      <c r="B106" s="105" t="s">
        <v>162</v>
      </c>
      <c r="C106" s="94" t="s">
        <v>163</v>
      </c>
      <c r="D106" s="30" t="str">
        <f t="shared" si="1"/>
        <v>Total Encaissements d'exploitation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</row>
    <row r="107">
      <c r="A107" s="30"/>
      <c r="B107" s="94" t="s">
        <v>164</v>
      </c>
      <c r="C107" s="94" t="s">
        <v>165</v>
      </c>
      <c r="D107" s="30" t="str">
        <f t="shared" si="1"/>
        <v>Salaires nets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</row>
    <row r="108">
      <c r="A108" s="30"/>
      <c r="B108" s="94" t="s">
        <v>166</v>
      </c>
      <c r="C108" s="94" t="s">
        <v>167</v>
      </c>
      <c r="D108" s="30" t="str">
        <f t="shared" si="1"/>
        <v>Charges Sociales</v>
      </c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</row>
    <row r="109">
      <c r="A109" s="30"/>
      <c r="B109" s="106" t="s">
        <v>168</v>
      </c>
      <c r="C109" s="94" t="s">
        <v>169</v>
      </c>
      <c r="D109" s="107" t="str">
        <f t="shared" si="1"/>
        <v>Total Décaissements d'exploitation</v>
      </c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</row>
    <row r="110">
      <c r="A110" s="30"/>
      <c r="B110" s="106" t="s">
        <v>170</v>
      </c>
      <c r="C110" s="94" t="s">
        <v>171</v>
      </c>
      <c r="D110" s="107" t="str">
        <f t="shared" si="1"/>
        <v>Flux de trésorerie d'exploitation</v>
      </c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</row>
    <row r="111">
      <c r="A111" s="30"/>
      <c r="B111" s="94" t="s">
        <v>172</v>
      </c>
      <c r="C111" s="94" t="s">
        <v>173</v>
      </c>
      <c r="D111" s="30" t="str">
        <f t="shared" si="1"/>
        <v>Apports en capital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</row>
    <row r="112">
      <c r="A112" s="30"/>
      <c r="B112" s="94" t="s">
        <v>174</v>
      </c>
      <c r="C112" s="94" t="s">
        <v>175</v>
      </c>
      <c r="D112" s="30" t="str">
        <f t="shared" si="1"/>
        <v>Apports en compte courant</v>
      </c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</row>
    <row r="113">
      <c r="A113" s="30"/>
      <c r="B113" s="94" t="s">
        <v>176</v>
      </c>
      <c r="C113" s="94" t="s">
        <v>177</v>
      </c>
      <c r="D113" s="30" t="str">
        <f t="shared" si="1"/>
        <v>Emprunts</v>
      </c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</row>
    <row r="114">
      <c r="A114" s="30"/>
      <c r="B114" s="94" t="s">
        <v>178</v>
      </c>
      <c r="C114" s="94" t="s">
        <v>179</v>
      </c>
      <c r="D114" s="30" t="str">
        <f t="shared" si="1"/>
        <v>Taux</v>
      </c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</row>
    <row r="115">
      <c r="A115" s="30"/>
      <c r="B115" s="94" t="s">
        <v>180</v>
      </c>
      <c r="C115" s="94" t="s">
        <v>180</v>
      </c>
      <c r="D115" s="30" t="str">
        <f t="shared" si="1"/>
        <v>Date</v>
      </c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</row>
    <row r="116">
      <c r="A116" s="30"/>
      <c r="B116" s="94" t="s">
        <v>181</v>
      </c>
      <c r="C116" s="94" t="s">
        <v>182</v>
      </c>
      <c r="D116" s="30" t="str">
        <f t="shared" si="1"/>
        <v>Durée</v>
      </c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</row>
    <row r="117">
      <c r="A117" s="30"/>
      <c r="B117" s="94" t="s">
        <v>183</v>
      </c>
      <c r="C117" s="94" t="s">
        <v>184</v>
      </c>
      <c r="D117" s="30" t="str">
        <f t="shared" si="1"/>
        <v>Début Amo</v>
      </c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</row>
    <row r="118">
      <c r="A118" s="30"/>
      <c r="B118" s="94" t="s">
        <v>185</v>
      </c>
      <c r="C118" s="94" t="s">
        <v>186</v>
      </c>
      <c r="D118" s="30" t="str">
        <f t="shared" si="1"/>
        <v>Subventions d'investissement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</row>
    <row r="119">
      <c r="A119" s="30"/>
      <c r="B119" s="94" t="s">
        <v>187</v>
      </c>
      <c r="C119" s="94" t="s">
        <v>188</v>
      </c>
      <c r="D119" s="30" t="str">
        <f t="shared" si="1"/>
        <v>Total Encaissements hors exploitation</v>
      </c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</row>
    <row r="120">
      <c r="A120" s="30"/>
      <c r="B120" s="94" t="s">
        <v>189</v>
      </c>
      <c r="C120" s="94" t="s">
        <v>190</v>
      </c>
      <c r="D120" s="30" t="str">
        <f t="shared" si="1"/>
        <v>Investissements</v>
      </c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</row>
    <row r="121">
      <c r="A121" s="30"/>
      <c r="B121" s="94" t="s">
        <v>191</v>
      </c>
      <c r="C121" s="94" t="s">
        <v>192</v>
      </c>
      <c r="D121" s="30" t="str">
        <f t="shared" si="1"/>
        <v>Remboursements emprunts</v>
      </c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</row>
    <row r="122">
      <c r="A122" s="30"/>
      <c r="B122" s="94" t="s">
        <v>193</v>
      </c>
      <c r="C122" s="94" t="s">
        <v>194</v>
      </c>
      <c r="D122" s="30" t="str">
        <f t="shared" si="1"/>
        <v>Remboursement emprunts historiques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</row>
    <row r="123">
      <c r="A123" s="30"/>
      <c r="B123" s="94" t="s">
        <v>195</v>
      </c>
      <c r="C123" s="94" t="s">
        <v>196</v>
      </c>
      <c r="D123" s="30" t="str">
        <f t="shared" si="1"/>
        <v>Remboursement compte courant d'associés</v>
      </c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</row>
    <row r="124">
      <c r="A124" s="30"/>
      <c r="B124" s="94" t="s">
        <v>197</v>
      </c>
      <c r="C124" s="94" t="s">
        <v>198</v>
      </c>
      <c r="D124" s="30" t="str">
        <f t="shared" si="1"/>
        <v>Total Décaissements hors exploitation</v>
      </c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</row>
    <row r="125">
      <c r="A125" s="30"/>
      <c r="B125" s="94" t="s">
        <v>199</v>
      </c>
      <c r="C125" s="94" t="s">
        <v>200</v>
      </c>
      <c r="D125" s="30" t="str">
        <f t="shared" si="1"/>
        <v>Flux de trésorerie hors exploitation</v>
      </c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</row>
    <row r="126">
      <c r="A126" s="30"/>
      <c r="B126" s="94" t="s">
        <v>201</v>
      </c>
      <c r="C126" s="94" t="s">
        <v>202</v>
      </c>
      <c r="D126" s="30" t="str">
        <f t="shared" si="1"/>
        <v>Flux de trésorerie global avec financement</v>
      </c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</row>
    <row r="127">
      <c r="A127" s="30"/>
      <c r="B127" s="94" t="s">
        <v>203</v>
      </c>
      <c r="C127" s="94" t="s">
        <v>204</v>
      </c>
      <c r="D127" s="30" t="str">
        <f t="shared" si="1"/>
        <v>Trésorerie début de période</v>
      </c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</row>
    <row r="128">
      <c r="A128" s="30"/>
      <c r="B128" s="94" t="s">
        <v>205</v>
      </c>
      <c r="C128" s="94" t="s">
        <v>206</v>
      </c>
      <c r="D128" s="30" t="str">
        <f t="shared" si="1"/>
        <v>Solde de trésorerie fin de période</v>
      </c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</row>
    <row r="129">
      <c r="A129" s="30"/>
      <c r="B129" s="94" t="s">
        <v>207</v>
      </c>
      <c r="C129" s="94" t="s">
        <v>208</v>
      </c>
      <c r="D129" s="30" t="str">
        <f t="shared" si="1"/>
        <v>Simulation flux sans financement</v>
      </c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</row>
    <row r="130">
      <c r="A130" s="30"/>
      <c r="B130" s="94" t="s">
        <v>205</v>
      </c>
      <c r="C130" s="94" t="s">
        <v>206</v>
      </c>
      <c r="D130" s="30" t="str">
        <f t="shared" si="1"/>
        <v>Solde de trésorerie fin de période</v>
      </c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</row>
    <row r="131">
      <c r="A131" s="30"/>
      <c r="B131" s="94" t="s">
        <v>209</v>
      </c>
      <c r="C131" s="94" t="s">
        <v>210</v>
      </c>
      <c r="D131" s="30" t="str">
        <f t="shared" si="1"/>
        <v>Date levée</v>
      </c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</row>
    <row r="132">
      <c r="A132" s="30"/>
      <c r="B132" s="94" t="s">
        <v>211</v>
      </c>
      <c r="C132" s="94" t="s">
        <v>212</v>
      </c>
      <c r="D132" s="30" t="str">
        <f t="shared" si="1"/>
        <v>Point Bas de Trésorerie avec financement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</row>
    <row r="133">
      <c r="A133" s="30"/>
      <c r="B133" s="94" t="s">
        <v>213</v>
      </c>
      <c r="C133" s="94" t="s">
        <v>214</v>
      </c>
      <c r="D133" s="30" t="str">
        <f t="shared" si="1"/>
        <v>Date Point Bas avec financement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</row>
    <row r="134">
      <c r="A134" s="30"/>
      <c r="B134" s="94" t="s">
        <v>215</v>
      </c>
      <c r="C134" s="94" t="s">
        <v>216</v>
      </c>
      <c r="D134" s="30" t="str">
        <f t="shared" si="1"/>
        <v>Point Bas de Trésorerie sans financement</v>
      </c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</row>
    <row r="135">
      <c r="A135" s="30"/>
      <c r="B135" s="94" t="s">
        <v>217</v>
      </c>
      <c r="C135" s="94" t="s">
        <v>218</v>
      </c>
      <c r="D135" s="30" t="str">
        <f t="shared" si="1"/>
        <v>Date Point Bas sans financement</v>
      </c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</row>
    <row r="136">
      <c r="A136" s="30"/>
      <c r="B136" s="94" t="s">
        <v>219</v>
      </c>
      <c r="C136" s="94" t="s">
        <v>220</v>
      </c>
      <c r="D136" s="30" t="str">
        <f t="shared" si="1"/>
        <v>Capacité d'autofinancement négative</v>
      </c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</row>
    <row r="137">
      <c r="A137" s="30"/>
      <c r="B137" s="94" t="s">
        <v>221</v>
      </c>
      <c r="C137" s="94" t="s">
        <v>222</v>
      </c>
      <c r="D137" s="30" t="str">
        <f t="shared" si="1"/>
        <v>Total Emplois</v>
      </c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</row>
    <row r="138">
      <c r="A138" s="30"/>
      <c r="B138" s="94" t="s">
        <v>223</v>
      </c>
      <c r="C138" s="94" t="s">
        <v>224</v>
      </c>
      <c r="D138" s="30" t="str">
        <f t="shared" si="1"/>
        <v>Capacité d'autofinancement positive</v>
      </c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</row>
    <row r="139">
      <c r="A139" s="30"/>
      <c r="B139" s="94" t="s">
        <v>225</v>
      </c>
      <c r="C139" s="94" t="s">
        <v>226</v>
      </c>
      <c r="D139" s="30" t="str">
        <f t="shared" si="1"/>
        <v>Total Ressources</v>
      </c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</row>
    <row r="140">
      <c r="A140" s="30"/>
      <c r="B140" s="94" t="s">
        <v>227</v>
      </c>
      <c r="C140" s="94" t="s">
        <v>228</v>
      </c>
      <c r="D140" s="30" t="str">
        <f t="shared" si="1"/>
        <v>Ressources - Emplois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</row>
    <row r="141">
      <c r="A141" s="30"/>
      <c r="B141" s="94" t="s">
        <v>229</v>
      </c>
      <c r="C141" s="94" t="s">
        <v>230</v>
      </c>
      <c r="D141" s="30" t="str">
        <f t="shared" si="1"/>
        <v>Plan de financement</v>
      </c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</row>
    <row r="142">
      <c r="A142" s="30"/>
      <c r="B142" s="94" t="s">
        <v>231</v>
      </c>
      <c r="C142" s="94" t="s">
        <v>232</v>
      </c>
      <c r="D142" s="30" t="str">
        <f t="shared" si="1"/>
        <v>Variation de BFR</v>
      </c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</row>
    <row r="143">
      <c r="A143" s="30"/>
      <c r="B143" s="94" t="s">
        <v>233</v>
      </c>
      <c r="C143" s="94" t="s">
        <v>234</v>
      </c>
      <c r="D143" s="30" t="str">
        <f t="shared" si="1"/>
        <v>Fonds propres et endettement</v>
      </c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</row>
    <row r="144">
      <c r="A144" s="30"/>
      <c r="B144" s="94" t="s">
        <v>235</v>
      </c>
      <c r="C144" s="94" t="s">
        <v>236</v>
      </c>
      <c r="D144" s="30" t="str">
        <f t="shared" si="1"/>
        <v>Fonds propres fin de période</v>
      </c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</row>
    <row r="145">
      <c r="A145" s="30"/>
      <c r="B145" s="109" t="s">
        <v>237</v>
      </c>
      <c r="C145" s="94" t="s">
        <v>238</v>
      </c>
      <c r="D145" s="30" t="str">
        <f t="shared" si="1"/>
        <v>Capital + Primes d'émissions</v>
      </c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</row>
    <row r="146">
      <c r="A146" s="30"/>
      <c r="B146" s="109" t="s">
        <v>239</v>
      </c>
      <c r="C146" s="94" t="s">
        <v>240</v>
      </c>
      <c r="D146" s="30" t="str">
        <f t="shared" si="1"/>
        <v>Réserves et Report à nouveau</v>
      </c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</row>
    <row r="147">
      <c r="A147" s="30"/>
      <c r="B147" s="109" t="s">
        <v>242</v>
      </c>
      <c r="C147" s="94" t="s">
        <v>243</v>
      </c>
      <c r="D147" s="30" t="str">
        <f t="shared" si="1"/>
        <v>Résultat net</v>
      </c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</row>
    <row r="148">
      <c r="A148" s="30"/>
      <c r="B148" s="109" t="s">
        <v>244</v>
      </c>
      <c r="C148" s="94" t="s">
        <v>186</v>
      </c>
      <c r="D148" s="30" t="str">
        <f t="shared" si="1"/>
        <v>Subvention d'investissement</v>
      </c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</row>
    <row r="149">
      <c r="A149" s="30"/>
      <c r="B149" s="111" t="s">
        <v>245</v>
      </c>
      <c r="C149" s="94" t="s">
        <v>246</v>
      </c>
      <c r="D149" s="107" t="str">
        <f t="shared" si="1"/>
        <v>QP de sub d'invest virée au résultat</v>
      </c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</row>
    <row r="150">
      <c r="A150" s="30"/>
      <c r="B150" s="94" t="s">
        <v>247</v>
      </c>
      <c r="C150" s="94" t="s">
        <v>248</v>
      </c>
      <c r="D150" s="30" t="str">
        <f t="shared" si="1"/>
        <v>Endettement fin de période</v>
      </c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</row>
    <row r="151">
      <c r="A151" s="30"/>
      <c r="B151" s="112" t="s">
        <v>249</v>
      </c>
      <c r="C151" s="94" t="s">
        <v>250</v>
      </c>
      <c r="D151" s="113" t="str">
        <f t="shared" si="1"/>
        <v>Endettement sur Fonds Propres fin de période</v>
      </c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</row>
    <row r="152">
      <c r="A152" s="30"/>
      <c r="B152" s="94" t="s">
        <v>251</v>
      </c>
      <c r="C152" s="94" t="s">
        <v>252</v>
      </c>
      <c r="D152" s="30" t="str">
        <f t="shared" si="1"/>
        <v>Ratio Entreprise en Difficulté : (Capital + Primes d'émission) / 2 + réserves + report à nouveau + résultat </v>
      </c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</row>
    <row r="153">
      <c r="A153" s="30"/>
      <c r="B153" s="94" t="s">
        <v>253</v>
      </c>
      <c r="C153" s="94" t="s">
        <v>254</v>
      </c>
      <c r="D153" s="30" t="str">
        <f t="shared" si="1"/>
        <v>Autres Produits</v>
      </c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</row>
    <row r="154">
      <c r="A154" s="30"/>
      <c r="B154" s="94" t="s">
        <v>59</v>
      </c>
      <c r="C154" s="94" t="s">
        <v>107</v>
      </c>
      <c r="D154" s="30" t="str">
        <f t="shared" si="1"/>
        <v>AACE</v>
      </c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</row>
    <row r="155">
      <c r="A155" s="30"/>
      <c r="B155" s="94" t="s">
        <v>255</v>
      </c>
      <c r="C155" s="94" t="s">
        <v>256</v>
      </c>
      <c r="D155" s="30" t="str">
        <f t="shared" si="1"/>
        <v>Salaires, Impôts et taxes</v>
      </c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</row>
    <row r="156">
      <c r="A156" s="30"/>
      <c r="B156" s="94" t="s">
        <v>257</v>
      </c>
      <c r="C156" s="94" t="s">
        <v>258</v>
      </c>
      <c r="D156" s="30" t="str">
        <f t="shared" si="1"/>
        <v>Produits et charges sous EBE</v>
      </c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</row>
    <row r="157">
      <c r="A157" s="30"/>
      <c r="B157" s="94" t="s">
        <v>259</v>
      </c>
      <c r="C157" s="94" t="s">
        <v>260</v>
      </c>
      <c r="D157" s="30" t="str">
        <f t="shared" si="1"/>
        <v>Financement</v>
      </c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</row>
    <row r="158">
      <c r="A158" s="30"/>
      <c r="B158" s="94" t="s">
        <v>191</v>
      </c>
      <c r="C158" s="94" t="s">
        <v>261</v>
      </c>
      <c r="D158" s="30" t="str">
        <f t="shared" si="1"/>
        <v>Remboursements emprunts</v>
      </c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</row>
    <row r="159">
      <c r="A159" s="30"/>
      <c r="B159" s="94" t="s">
        <v>262</v>
      </c>
      <c r="C159" s="94" t="s">
        <v>263</v>
      </c>
      <c r="D159" s="30" t="str">
        <f t="shared" si="1"/>
        <v>Prix Moyen</v>
      </c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</row>
    <row r="160">
      <c r="A160" s="30"/>
      <c r="B160" s="94" t="s">
        <v>264</v>
      </c>
      <c r="C160" s="94" t="s">
        <v>265</v>
      </c>
      <c r="D160" s="30" t="str">
        <f t="shared" si="1"/>
        <v>Volume Total</v>
      </c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</row>
    <row r="161">
      <c r="A161" s="30"/>
      <c r="B161" s="94" t="s">
        <v>266</v>
      </c>
      <c r="C161" s="94" t="s">
        <v>267</v>
      </c>
      <c r="D161" s="30" t="str">
        <f t="shared" si="1"/>
        <v>Effet Volume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</row>
    <row r="162">
      <c r="A162" s="30"/>
      <c r="B162" s="94" t="s">
        <v>268</v>
      </c>
      <c r="C162" s="94" t="s">
        <v>269</v>
      </c>
      <c r="D162" s="30" t="str">
        <f t="shared" si="1"/>
        <v>Effet Prix</v>
      </c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</row>
    <row r="163">
      <c r="A163" s="30"/>
      <c r="B163" s="94" t="s">
        <v>61</v>
      </c>
      <c r="C163" s="94" t="s">
        <v>79</v>
      </c>
      <c r="D163" s="116" t="str">
        <f t="shared" si="1"/>
        <v>EBE</v>
      </c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</row>
    <row r="164">
      <c r="A164" s="30"/>
      <c r="B164" s="94" t="s">
        <v>270</v>
      </c>
      <c r="C164" s="94" t="s">
        <v>271</v>
      </c>
      <c r="D164" s="116" t="str">
        <f t="shared" si="1"/>
        <v>Effet Chiffre d'Affaires</v>
      </c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</row>
    <row r="165">
      <c r="A165" s="30"/>
      <c r="B165" s="105" t="s">
        <v>272</v>
      </c>
      <c r="C165" s="94" t="s">
        <v>273</v>
      </c>
      <c r="D165" s="116" t="str">
        <f t="shared" si="1"/>
        <v>Effet Marge</v>
      </c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</row>
    <row r="166">
      <c r="A166" s="30"/>
      <c r="B166" s="105" t="s">
        <v>274</v>
      </c>
      <c r="C166" s="94" t="s">
        <v>275</v>
      </c>
      <c r="D166" s="116" t="str">
        <f t="shared" si="1"/>
        <v>Effet AACE</v>
      </c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</row>
    <row r="167">
      <c r="A167" s="30"/>
      <c r="B167" s="105" t="s">
        <v>276</v>
      </c>
      <c r="C167" s="94" t="s">
        <v>277</v>
      </c>
      <c r="D167" s="116" t="str">
        <f t="shared" si="1"/>
        <v>Effet Masse salariale</v>
      </c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</row>
    <row r="168">
      <c r="A168" s="30"/>
      <c r="B168" s="105" t="s">
        <v>278</v>
      </c>
      <c r="C168" s="94" t="s">
        <v>279</v>
      </c>
      <c r="D168" s="116" t="str">
        <f t="shared" si="1"/>
        <v>Effet Coûts Fixes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</row>
    <row r="169">
      <c r="A169" s="30"/>
      <c r="B169" s="117" t="s">
        <v>280</v>
      </c>
      <c r="C169" s="117" t="s">
        <v>281</v>
      </c>
      <c r="D169" s="116" t="str">
        <f t="shared" si="1"/>
        <v>Recrutements non financés par le CA</v>
      </c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</row>
    <row r="170">
      <c r="A170" s="30"/>
      <c r="B170" s="117" t="s">
        <v>282</v>
      </c>
      <c r="C170" s="117" t="s">
        <v>283</v>
      </c>
      <c r="D170" s="116" t="str">
        <f t="shared" si="1"/>
        <v>Autres dépenses non financées par le CA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</row>
    <row r="171">
      <c r="A171" s="30"/>
      <c r="B171" s="105" t="s">
        <v>284</v>
      </c>
      <c r="C171" s="94" t="s">
        <v>155</v>
      </c>
      <c r="D171" s="116" t="str">
        <f t="shared" si="1"/>
        <v>Tableau de Flux de Trésorerie</v>
      </c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</row>
    <row r="172">
      <c r="A172" s="30"/>
      <c r="B172" s="105" t="s">
        <v>285</v>
      </c>
      <c r="C172" s="94" t="s">
        <v>286</v>
      </c>
      <c r="D172" s="116" t="str">
        <f t="shared" si="1"/>
        <v>Répartition du chiffre d'affaires</v>
      </c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</row>
    <row r="173">
      <c r="A173" s="30"/>
      <c r="B173" s="105" t="s">
        <v>287</v>
      </c>
      <c r="C173" s="94" t="s">
        <v>288</v>
      </c>
      <c r="D173" s="116" t="str">
        <f t="shared" si="1"/>
        <v>Répartition du chiffre d'affaires en %</v>
      </c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</row>
    <row r="174">
      <c r="A174" s="30"/>
      <c r="B174" s="105" t="s">
        <v>289</v>
      </c>
      <c r="C174" s="94" t="s">
        <v>290</v>
      </c>
      <c r="D174" s="116" t="str">
        <f t="shared" si="1"/>
        <v>Effet Volume vs Effet Prix</v>
      </c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</row>
    <row r="175">
      <c r="A175" s="30"/>
      <c r="B175" s="105" t="s">
        <v>291</v>
      </c>
      <c r="C175" s="94" t="s">
        <v>292</v>
      </c>
      <c r="D175" s="116" t="str">
        <f t="shared" si="1"/>
        <v>Evolution des marges</v>
      </c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</row>
    <row r="176">
      <c r="A176" s="30"/>
      <c r="B176" s="105" t="s">
        <v>293</v>
      </c>
      <c r="C176" s="94" t="s">
        <v>294</v>
      </c>
      <c r="D176" s="116" t="str">
        <f t="shared" si="1"/>
        <v>Répartition des charges</v>
      </c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</row>
    <row r="177">
      <c r="A177" s="30"/>
      <c r="B177" s="105" t="s">
        <v>295</v>
      </c>
      <c r="C177" s="94" t="s">
        <v>296</v>
      </c>
      <c r="D177" s="116" t="str">
        <f t="shared" si="1"/>
        <v>Répartition des charges en %</v>
      </c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</row>
    <row r="178">
      <c r="A178" s="30"/>
      <c r="B178" s="105" t="s">
        <v>297</v>
      </c>
      <c r="C178" s="94" t="s">
        <v>298</v>
      </c>
      <c r="D178" s="116" t="str">
        <f t="shared" si="1"/>
        <v>Evolution de la masse salariale</v>
      </c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</row>
    <row r="179">
      <c r="A179" s="30"/>
      <c r="B179" s="105" t="s">
        <v>299</v>
      </c>
      <c r="C179" s="94" t="s">
        <v>300</v>
      </c>
      <c r="D179" s="116" t="str">
        <f t="shared" si="1"/>
        <v>Recrutements</v>
      </c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</row>
    <row r="180">
      <c r="A180" s="30"/>
      <c r="B180" s="105" t="s">
        <v>301</v>
      </c>
      <c r="C180" s="94" t="s">
        <v>302</v>
      </c>
      <c r="D180" s="116" t="str">
        <f t="shared" si="1"/>
        <v>Evolution EBE</v>
      </c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</row>
    <row r="181">
      <c r="A181" s="30"/>
      <c r="B181" s="105" t="s">
        <v>303</v>
      </c>
      <c r="C181" s="105" t="s">
        <v>304</v>
      </c>
      <c r="D181" s="116" t="str">
        <f t="shared" si="1"/>
        <v>Evolution EBE par activité</v>
      </c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</row>
    <row r="182">
      <c r="A182" s="30"/>
      <c r="B182" s="105" t="s">
        <v>305</v>
      </c>
      <c r="C182" s="105" t="s">
        <v>306</v>
      </c>
      <c r="D182" s="116" t="str">
        <f t="shared" si="1"/>
        <v>Besoins de financement</v>
      </c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</row>
    <row r="183">
      <c r="A183" s="30"/>
      <c r="B183" s="105" t="s">
        <v>307</v>
      </c>
      <c r="C183" s="105" t="s">
        <v>308</v>
      </c>
      <c r="D183" s="116" t="str">
        <f t="shared" si="1"/>
        <v>Besoins de financement en %</v>
      </c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</row>
    <row r="184">
      <c r="A184" s="30"/>
      <c r="B184" s="121"/>
      <c r="C184" s="8"/>
      <c r="D184" s="116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</row>
    <row r="185">
      <c r="A185" s="38"/>
      <c r="B185" s="26" t="s">
        <v>309</v>
      </c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</row>
    <row r="186">
      <c r="A186" s="30"/>
      <c r="B186" s="123" t="s">
        <v>310</v>
      </c>
      <c r="C186" s="124" t="s">
        <v>311</v>
      </c>
      <c r="D186" s="124" t="s">
        <v>312</v>
      </c>
      <c r="E186" s="124" t="s">
        <v>313</v>
      </c>
      <c r="F186" s="124" t="s">
        <v>314</v>
      </c>
      <c r="G186" s="124" t="s">
        <v>315</v>
      </c>
      <c r="H186" s="124" t="s">
        <v>316</v>
      </c>
      <c r="I186" s="125" t="s">
        <v>317</v>
      </c>
      <c r="J186" s="125" t="s">
        <v>318</v>
      </c>
      <c r="K186" s="125" t="s">
        <v>319</v>
      </c>
      <c r="L186" s="125" t="s">
        <v>320</v>
      </c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</row>
    <row r="187">
      <c r="A187" s="30"/>
      <c r="B187" s="126">
        <f>600*12</f>
        <v>7200</v>
      </c>
      <c r="C187" s="127" t="s">
        <v>321</v>
      </c>
      <c r="D187" s="128">
        <f>B187</f>
        <v>7200</v>
      </c>
      <c r="E187" s="129">
        <f t="shared" ref="E187:E214" si="2">(D187-B187)/B187</f>
        <v>0</v>
      </c>
      <c r="F187" s="130">
        <v>0.04</v>
      </c>
      <c r="G187" s="129">
        <f t="shared" ref="G187:G214" si="3">E187+F187</f>
        <v>0.04</v>
      </c>
      <c r="H187" s="131">
        <f t="shared" ref="H187:H214" si="4">B187*(1+G187)</f>
        <v>7488</v>
      </c>
      <c r="I187" s="128">
        <f t="shared" ref="I187:I191" si="5">D187</f>
        <v>7200</v>
      </c>
      <c r="J187" s="129">
        <f t="shared" ref="J187:J214" si="6">(I187-B187)/B187+F187</f>
        <v>0.04</v>
      </c>
      <c r="K187" s="131">
        <f t="shared" ref="K187:K214" si="7">B187*(1+J187)</f>
        <v>7488</v>
      </c>
      <c r="L187" s="131">
        <f t="shared" ref="L187:L214" si="8">H187-K187</f>
        <v>0</v>
      </c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</row>
    <row r="188">
      <c r="A188" s="30"/>
      <c r="B188" s="126">
        <v>19237.0</v>
      </c>
      <c r="C188" s="127" t="s">
        <v>322</v>
      </c>
      <c r="D188" s="128">
        <v>20063.0</v>
      </c>
      <c r="E188" s="129">
        <f t="shared" si="2"/>
        <v>0.04293808806</v>
      </c>
      <c r="F188" s="130">
        <v>0.04</v>
      </c>
      <c r="G188" s="129">
        <f t="shared" si="3"/>
        <v>0.08293808806</v>
      </c>
      <c r="H188" s="131">
        <f t="shared" si="4"/>
        <v>20832.48</v>
      </c>
      <c r="I188" s="128">
        <f t="shared" si="5"/>
        <v>20063</v>
      </c>
      <c r="J188" s="129">
        <f t="shared" si="6"/>
        <v>0.08293808806</v>
      </c>
      <c r="K188" s="131">
        <f t="shared" si="7"/>
        <v>20832.48</v>
      </c>
      <c r="L188" s="131">
        <f t="shared" si="8"/>
        <v>0</v>
      </c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</row>
    <row r="189">
      <c r="A189" s="30"/>
      <c r="B189" s="126">
        <v>20000.0</v>
      </c>
      <c r="C189" s="127" t="s">
        <v>322</v>
      </c>
      <c r="D189" s="128">
        <v>21499.0</v>
      </c>
      <c r="E189" s="129">
        <f t="shared" si="2"/>
        <v>0.07495</v>
      </c>
      <c r="F189" s="130">
        <v>0.04</v>
      </c>
      <c r="G189" s="129">
        <f t="shared" si="3"/>
        <v>0.11495</v>
      </c>
      <c r="H189" s="131">
        <f t="shared" si="4"/>
        <v>22299</v>
      </c>
      <c r="I189" s="128">
        <f t="shared" si="5"/>
        <v>21499</v>
      </c>
      <c r="J189" s="129">
        <f t="shared" si="6"/>
        <v>0.11495</v>
      </c>
      <c r="K189" s="131">
        <f t="shared" si="7"/>
        <v>22299</v>
      </c>
      <c r="L189" s="131">
        <f t="shared" si="8"/>
        <v>0</v>
      </c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</row>
    <row r="190">
      <c r="A190" s="30"/>
      <c r="B190" s="126">
        <v>21000.0</v>
      </c>
      <c r="C190" s="127" t="s">
        <v>322</v>
      </c>
      <c r="D190" s="128">
        <v>23381.0</v>
      </c>
      <c r="E190" s="129">
        <f t="shared" si="2"/>
        <v>0.1133809524</v>
      </c>
      <c r="F190" s="130">
        <v>0.04</v>
      </c>
      <c r="G190" s="129">
        <f t="shared" si="3"/>
        <v>0.1533809524</v>
      </c>
      <c r="H190" s="131">
        <f t="shared" si="4"/>
        <v>24221</v>
      </c>
      <c r="I190" s="128">
        <f t="shared" si="5"/>
        <v>23381</v>
      </c>
      <c r="J190" s="129">
        <f t="shared" si="6"/>
        <v>0.1533809524</v>
      </c>
      <c r="K190" s="131">
        <f t="shared" si="7"/>
        <v>24221</v>
      </c>
      <c r="L190" s="131">
        <f t="shared" si="8"/>
        <v>0</v>
      </c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</row>
    <row r="191">
      <c r="A191" s="30"/>
      <c r="B191" s="126">
        <v>22000.0</v>
      </c>
      <c r="C191" s="127" t="s">
        <v>322</v>
      </c>
      <c r="D191" s="128">
        <v>25264.0</v>
      </c>
      <c r="E191" s="129">
        <f t="shared" si="2"/>
        <v>0.1483636364</v>
      </c>
      <c r="F191" s="130">
        <v>0.04</v>
      </c>
      <c r="G191" s="129">
        <f t="shared" si="3"/>
        <v>0.1883636364</v>
      </c>
      <c r="H191" s="131">
        <f t="shared" si="4"/>
        <v>26144</v>
      </c>
      <c r="I191" s="128">
        <f t="shared" si="5"/>
        <v>25264</v>
      </c>
      <c r="J191" s="129">
        <f t="shared" si="6"/>
        <v>0.1883636364</v>
      </c>
      <c r="K191" s="131">
        <f t="shared" si="7"/>
        <v>26144</v>
      </c>
      <c r="L191" s="131">
        <f t="shared" si="8"/>
        <v>0</v>
      </c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</row>
    <row r="192">
      <c r="A192" s="30"/>
      <c r="B192" s="126">
        <v>23000.0</v>
      </c>
      <c r="C192" s="127" t="s">
        <v>322</v>
      </c>
      <c r="D192" s="128">
        <v>27147.0</v>
      </c>
      <c r="E192" s="129">
        <f t="shared" si="2"/>
        <v>0.1803043478</v>
      </c>
      <c r="F192" s="130">
        <v>0.04</v>
      </c>
      <c r="G192" s="129">
        <f t="shared" si="3"/>
        <v>0.2203043478</v>
      </c>
      <c r="H192" s="131">
        <f t="shared" si="4"/>
        <v>28067</v>
      </c>
      <c r="I192" s="128">
        <v>26413.0</v>
      </c>
      <c r="J192" s="129">
        <f t="shared" si="6"/>
        <v>0.1883913043</v>
      </c>
      <c r="K192" s="131">
        <f t="shared" si="7"/>
        <v>27333</v>
      </c>
      <c r="L192" s="131">
        <f t="shared" si="8"/>
        <v>734</v>
      </c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</row>
    <row r="193">
      <c r="A193" s="30"/>
      <c r="B193" s="126">
        <v>24000.0</v>
      </c>
      <c r="C193" s="127" t="s">
        <v>322</v>
      </c>
      <c r="D193" s="128">
        <v>29029.0</v>
      </c>
      <c r="E193" s="129">
        <f t="shared" si="2"/>
        <v>0.2095416667</v>
      </c>
      <c r="F193" s="130">
        <v>0.04</v>
      </c>
      <c r="G193" s="129">
        <f t="shared" si="3"/>
        <v>0.2495416667</v>
      </c>
      <c r="H193" s="131">
        <f t="shared" si="4"/>
        <v>29989</v>
      </c>
      <c r="I193" s="128">
        <v>27551.0</v>
      </c>
      <c r="J193" s="129">
        <f t="shared" si="6"/>
        <v>0.1879583333</v>
      </c>
      <c r="K193" s="131">
        <f t="shared" si="7"/>
        <v>28511</v>
      </c>
      <c r="L193" s="131">
        <f t="shared" si="8"/>
        <v>1478</v>
      </c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</row>
    <row r="194">
      <c r="A194" s="30"/>
      <c r="B194" s="126">
        <v>25000.0</v>
      </c>
      <c r="C194" s="127" t="s">
        <v>322</v>
      </c>
      <c r="D194" s="128">
        <v>30911.0</v>
      </c>
      <c r="E194" s="129">
        <f t="shared" si="2"/>
        <v>0.23644</v>
      </c>
      <c r="F194" s="130">
        <v>0.04</v>
      </c>
      <c r="G194" s="129">
        <f t="shared" si="3"/>
        <v>0.27644</v>
      </c>
      <c r="H194" s="131">
        <f t="shared" si="4"/>
        <v>31911</v>
      </c>
      <c r="I194" s="128">
        <v>28689.0</v>
      </c>
      <c r="J194" s="129">
        <f t="shared" si="6"/>
        <v>0.18756</v>
      </c>
      <c r="K194" s="131">
        <f t="shared" si="7"/>
        <v>29689</v>
      </c>
      <c r="L194" s="131">
        <f t="shared" si="8"/>
        <v>2222</v>
      </c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</row>
    <row r="195">
      <c r="A195" s="30"/>
      <c r="B195" s="126">
        <v>26000.0</v>
      </c>
      <c r="C195" s="127" t="s">
        <v>322</v>
      </c>
      <c r="D195" s="128">
        <v>32794.0</v>
      </c>
      <c r="E195" s="129">
        <f t="shared" si="2"/>
        <v>0.2613076923</v>
      </c>
      <c r="F195" s="130">
        <v>0.04</v>
      </c>
      <c r="G195" s="129">
        <f t="shared" si="3"/>
        <v>0.3013076923</v>
      </c>
      <c r="H195" s="131">
        <f t="shared" si="4"/>
        <v>33834</v>
      </c>
      <c r="I195" s="128">
        <v>29827.0</v>
      </c>
      <c r="J195" s="129">
        <f t="shared" si="6"/>
        <v>0.1871923077</v>
      </c>
      <c r="K195" s="131">
        <f t="shared" si="7"/>
        <v>30867</v>
      </c>
      <c r="L195" s="131">
        <f t="shared" si="8"/>
        <v>2967</v>
      </c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</row>
    <row r="196">
      <c r="A196" s="30"/>
      <c r="B196" s="126">
        <v>27000.0</v>
      </c>
      <c r="C196" s="127" t="s">
        <v>322</v>
      </c>
      <c r="D196" s="128">
        <v>34677.0</v>
      </c>
      <c r="E196" s="129">
        <f t="shared" si="2"/>
        <v>0.2843333333</v>
      </c>
      <c r="F196" s="130">
        <v>0.04</v>
      </c>
      <c r="G196" s="129">
        <f t="shared" si="3"/>
        <v>0.3243333333</v>
      </c>
      <c r="H196" s="131">
        <f t="shared" si="4"/>
        <v>35757</v>
      </c>
      <c r="I196" s="128">
        <v>30965.0</v>
      </c>
      <c r="J196" s="129">
        <f t="shared" si="6"/>
        <v>0.1868518519</v>
      </c>
      <c r="K196" s="131">
        <f t="shared" si="7"/>
        <v>32045</v>
      </c>
      <c r="L196" s="131">
        <f t="shared" si="8"/>
        <v>3712</v>
      </c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</row>
    <row r="197">
      <c r="A197" s="30"/>
      <c r="B197" s="126">
        <v>28000.0</v>
      </c>
      <c r="C197" s="127" t="s">
        <v>322</v>
      </c>
      <c r="D197" s="128">
        <v>36588.0</v>
      </c>
      <c r="E197" s="129">
        <f t="shared" si="2"/>
        <v>0.3067142857</v>
      </c>
      <c r="F197" s="130">
        <v>0.04</v>
      </c>
      <c r="G197" s="129">
        <f t="shared" si="3"/>
        <v>0.3467142857</v>
      </c>
      <c r="H197" s="131">
        <f t="shared" si="4"/>
        <v>37708</v>
      </c>
      <c r="I197" s="128">
        <v>32103.0</v>
      </c>
      <c r="J197" s="129">
        <f t="shared" si="6"/>
        <v>0.1865357143</v>
      </c>
      <c r="K197" s="131">
        <f t="shared" si="7"/>
        <v>33223</v>
      </c>
      <c r="L197" s="131">
        <f t="shared" si="8"/>
        <v>4485</v>
      </c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</row>
    <row r="198">
      <c r="A198" s="30"/>
      <c r="B198" s="126">
        <v>29000.0</v>
      </c>
      <c r="C198" s="127" t="s">
        <v>322</v>
      </c>
      <c r="D198" s="128">
        <v>38411.0</v>
      </c>
      <c r="E198" s="129">
        <f t="shared" si="2"/>
        <v>0.3245172414</v>
      </c>
      <c r="F198" s="130">
        <v>0.04</v>
      </c>
      <c r="G198" s="129">
        <f t="shared" si="3"/>
        <v>0.3645172414</v>
      </c>
      <c r="H198" s="131">
        <f t="shared" si="4"/>
        <v>39571</v>
      </c>
      <c r="I198" s="128">
        <v>33241.0</v>
      </c>
      <c r="J198" s="129">
        <f t="shared" si="6"/>
        <v>0.1862413793</v>
      </c>
      <c r="K198" s="131">
        <f t="shared" si="7"/>
        <v>34401</v>
      </c>
      <c r="L198" s="131">
        <f t="shared" si="8"/>
        <v>5170</v>
      </c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</row>
    <row r="199">
      <c r="A199" s="30"/>
      <c r="B199" s="126">
        <v>30000.0</v>
      </c>
      <c r="C199" s="127" t="s">
        <v>322</v>
      </c>
      <c r="D199" s="128">
        <v>40325.0</v>
      </c>
      <c r="E199" s="129">
        <f t="shared" si="2"/>
        <v>0.3441666667</v>
      </c>
      <c r="F199" s="130">
        <v>0.04</v>
      </c>
      <c r="G199" s="129">
        <f t="shared" si="3"/>
        <v>0.3841666667</v>
      </c>
      <c r="H199" s="131">
        <f t="shared" si="4"/>
        <v>41525</v>
      </c>
      <c r="I199" s="127">
        <v>34379.0</v>
      </c>
      <c r="J199" s="129">
        <f t="shared" si="6"/>
        <v>0.1859666667</v>
      </c>
      <c r="K199" s="131">
        <f t="shared" si="7"/>
        <v>35579</v>
      </c>
      <c r="L199" s="131">
        <f t="shared" si="8"/>
        <v>5946</v>
      </c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</row>
    <row r="200">
      <c r="A200" s="30"/>
      <c r="B200" s="126">
        <v>31000.0</v>
      </c>
      <c r="C200" s="127" t="s">
        <v>322</v>
      </c>
      <c r="D200" s="128">
        <v>42089.0</v>
      </c>
      <c r="E200" s="129">
        <f t="shared" si="2"/>
        <v>0.3577096774</v>
      </c>
      <c r="F200" s="130">
        <v>0.04</v>
      </c>
      <c r="G200" s="129">
        <f t="shared" si="3"/>
        <v>0.3977096774</v>
      </c>
      <c r="H200" s="131">
        <f t="shared" si="4"/>
        <v>43329</v>
      </c>
      <c r="I200" s="127">
        <v>35517.0</v>
      </c>
      <c r="J200" s="129">
        <f t="shared" si="6"/>
        <v>0.1857096774</v>
      </c>
      <c r="K200" s="131">
        <f t="shared" si="7"/>
        <v>36757</v>
      </c>
      <c r="L200" s="131">
        <f t="shared" si="8"/>
        <v>6572</v>
      </c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/>
      <c r="BU200" s="30"/>
      <c r="BV200" s="30"/>
      <c r="BW200" s="30"/>
      <c r="BX200" s="30"/>
      <c r="BY200" s="30"/>
      <c r="BZ200" s="30"/>
      <c r="CA200" s="30"/>
      <c r="CB200" s="30"/>
      <c r="CC200" s="30"/>
    </row>
    <row r="201">
      <c r="A201" s="30"/>
      <c r="B201" s="126">
        <v>40000.0</v>
      </c>
      <c r="C201" s="127" t="s">
        <v>322</v>
      </c>
      <c r="D201" s="128">
        <v>54238.0</v>
      </c>
      <c r="E201" s="129">
        <f t="shared" si="2"/>
        <v>0.35595</v>
      </c>
      <c r="F201" s="130">
        <v>0.04</v>
      </c>
      <c r="G201" s="129">
        <f t="shared" si="3"/>
        <v>0.39595</v>
      </c>
      <c r="H201" s="131">
        <f t="shared" si="4"/>
        <v>55838</v>
      </c>
      <c r="I201" s="127">
        <v>45758.0</v>
      </c>
      <c r="J201" s="129">
        <f t="shared" si="6"/>
        <v>0.18395</v>
      </c>
      <c r="K201" s="131">
        <f t="shared" si="7"/>
        <v>47358</v>
      </c>
      <c r="L201" s="131">
        <f t="shared" si="8"/>
        <v>8480</v>
      </c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</row>
    <row r="202">
      <c r="A202" s="30"/>
      <c r="B202" s="126">
        <v>45000.0</v>
      </c>
      <c r="C202" s="127" t="s">
        <v>322</v>
      </c>
      <c r="D202" s="128">
        <v>61079.0</v>
      </c>
      <c r="E202" s="129">
        <f t="shared" si="2"/>
        <v>0.3573111111</v>
      </c>
      <c r="F202" s="130">
        <v>0.04</v>
      </c>
      <c r="G202" s="129">
        <f t="shared" si="3"/>
        <v>0.3973111111</v>
      </c>
      <c r="H202" s="131">
        <f t="shared" si="4"/>
        <v>62879</v>
      </c>
      <c r="I202" s="127">
        <v>51870.0</v>
      </c>
      <c r="J202" s="129">
        <f t="shared" si="6"/>
        <v>0.1926666667</v>
      </c>
      <c r="K202" s="131">
        <f t="shared" si="7"/>
        <v>53670</v>
      </c>
      <c r="L202" s="131">
        <f t="shared" si="8"/>
        <v>9209</v>
      </c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</row>
    <row r="203">
      <c r="A203" s="30"/>
      <c r="B203" s="126">
        <v>49000.0</v>
      </c>
      <c r="C203" s="127" t="s">
        <v>322</v>
      </c>
      <c r="D203" s="128">
        <v>69424.0</v>
      </c>
      <c r="E203" s="129">
        <f t="shared" si="2"/>
        <v>0.4168163265</v>
      </c>
      <c r="F203" s="130">
        <v>0.04</v>
      </c>
      <c r="G203" s="129">
        <f t="shared" si="3"/>
        <v>0.4568163265</v>
      </c>
      <c r="H203" s="131">
        <f t="shared" si="4"/>
        <v>71384</v>
      </c>
      <c r="I203" s="127">
        <v>56768.0</v>
      </c>
      <c r="J203" s="129">
        <f t="shared" si="6"/>
        <v>0.1985306122</v>
      </c>
      <c r="K203" s="131">
        <f t="shared" si="7"/>
        <v>58728</v>
      </c>
      <c r="L203" s="131">
        <f t="shared" si="8"/>
        <v>12656</v>
      </c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</row>
    <row r="204">
      <c r="A204" s="30"/>
      <c r="B204" s="126">
        <v>50000.0</v>
      </c>
      <c r="C204" s="127" t="s">
        <v>322</v>
      </c>
      <c r="D204" s="128">
        <v>70835.0</v>
      </c>
      <c r="E204" s="129">
        <f t="shared" si="2"/>
        <v>0.4167</v>
      </c>
      <c r="F204" s="130">
        <v>0.04</v>
      </c>
      <c r="G204" s="129">
        <f t="shared" si="3"/>
        <v>0.4567</v>
      </c>
      <c r="H204" s="131">
        <f t="shared" si="4"/>
        <v>72835</v>
      </c>
      <c r="I204" s="127">
        <v>57933.0</v>
      </c>
      <c r="J204" s="129">
        <f t="shared" si="6"/>
        <v>0.19866</v>
      </c>
      <c r="K204" s="131">
        <f t="shared" si="7"/>
        <v>59933</v>
      </c>
      <c r="L204" s="131">
        <f t="shared" si="8"/>
        <v>12902</v>
      </c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</row>
    <row r="205">
      <c r="A205" s="30"/>
      <c r="B205" s="126">
        <v>55000.0</v>
      </c>
      <c r="C205" s="127" t="s">
        <v>322</v>
      </c>
      <c r="D205" s="128">
        <v>77891.0</v>
      </c>
      <c r="E205" s="129">
        <f t="shared" si="2"/>
        <v>0.4162</v>
      </c>
      <c r="F205" s="130">
        <v>0.04</v>
      </c>
      <c r="G205" s="129">
        <f t="shared" si="3"/>
        <v>0.4562</v>
      </c>
      <c r="H205" s="131">
        <f t="shared" si="4"/>
        <v>80091</v>
      </c>
      <c r="I205" s="127">
        <v>64116.0</v>
      </c>
      <c r="J205" s="129">
        <f t="shared" si="6"/>
        <v>0.2057454545</v>
      </c>
      <c r="K205" s="131">
        <f t="shared" si="7"/>
        <v>66316</v>
      </c>
      <c r="L205" s="131">
        <f t="shared" si="8"/>
        <v>13775</v>
      </c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</row>
    <row r="206">
      <c r="A206" s="30"/>
      <c r="B206" s="126">
        <v>60000.0</v>
      </c>
      <c r="C206" s="127" t="s">
        <v>322</v>
      </c>
      <c r="D206" s="128">
        <v>84947.0</v>
      </c>
      <c r="E206" s="129">
        <f t="shared" si="2"/>
        <v>0.4157833333</v>
      </c>
      <c r="F206" s="130">
        <v>0.04</v>
      </c>
      <c r="G206" s="129">
        <f t="shared" si="3"/>
        <v>0.4557833333</v>
      </c>
      <c r="H206" s="131">
        <f t="shared" si="4"/>
        <v>87347</v>
      </c>
      <c r="I206" s="127">
        <v>70239.0</v>
      </c>
      <c r="J206" s="129">
        <f t="shared" si="6"/>
        <v>0.21065</v>
      </c>
      <c r="K206" s="131">
        <f t="shared" si="7"/>
        <v>72639</v>
      </c>
      <c r="L206" s="131">
        <f t="shared" si="8"/>
        <v>14708</v>
      </c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</row>
    <row r="207">
      <c r="A207" s="30"/>
      <c r="B207" s="126">
        <v>65000.0</v>
      </c>
      <c r="C207" s="127" t="s">
        <v>322</v>
      </c>
      <c r="D207" s="128">
        <v>92002.0</v>
      </c>
      <c r="E207" s="129">
        <f t="shared" si="2"/>
        <v>0.4154153846</v>
      </c>
      <c r="F207" s="130">
        <v>0.04</v>
      </c>
      <c r="G207" s="129">
        <f t="shared" si="3"/>
        <v>0.4554153846</v>
      </c>
      <c r="H207" s="131">
        <f t="shared" si="4"/>
        <v>94602</v>
      </c>
      <c r="I207" s="127">
        <v>76363.0</v>
      </c>
      <c r="J207" s="129">
        <f t="shared" si="6"/>
        <v>0.2148153846</v>
      </c>
      <c r="K207" s="131">
        <f t="shared" si="7"/>
        <v>78963</v>
      </c>
      <c r="L207" s="131">
        <f t="shared" si="8"/>
        <v>15639</v>
      </c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</row>
    <row r="208">
      <c r="A208" s="30"/>
      <c r="B208" s="126">
        <v>70000.0</v>
      </c>
      <c r="C208" s="127" t="s">
        <v>322</v>
      </c>
      <c r="D208" s="128">
        <v>100318.0</v>
      </c>
      <c r="E208" s="129">
        <f t="shared" si="2"/>
        <v>0.4331142857</v>
      </c>
      <c r="F208" s="130">
        <v>0.04</v>
      </c>
      <c r="G208" s="129">
        <f t="shared" si="3"/>
        <v>0.4731142857</v>
      </c>
      <c r="H208" s="131">
        <f t="shared" si="4"/>
        <v>103118</v>
      </c>
      <c r="I208" s="127">
        <v>82486.0</v>
      </c>
      <c r="J208" s="129">
        <f t="shared" si="6"/>
        <v>0.2183714286</v>
      </c>
      <c r="K208" s="131">
        <f t="shared" si="7"/>
        <v>85286</v>
      </c>
      <c r="L208" s="131">
        <f t="shared" si="8"/>
        <v>17832</v>
      </c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</row>
    <row r="209">
      <c r="A209" s="30"/>
      <c r="B209" s="126">
        <v>75000.0</v>
      </c>
      <c r="C209" s="127" t="s">
        <v>322</v>
      </c>
      <c r="D209" s="128">
        <v>107464.0</v>
      </c>
      <c r="E209" s="129">
        <f t="shared" si="2"/>
        <v>0.4328533333</v>
      </c>
      <c r="F209" s="130">
        <v>0.04</v>
      </c>
      <c r="G209" s="129">
        <f t="shared" si="3"/>
        <v>0.4728533333</v>
      </c>
      <c r="H209" s="131">
        <f t="shared" si="4"/>
        <v>110464</v>
      </c>
      <c r="I209" s="127">
        <v>88609.0</v>
      </c>
      <c r="J209" s="129">
        <f t="shared" si="6"/>
        <v>0.2214533333</v>
      </c>
      <c r="K209" s="131">
        <f t="shared" si="7"/>
        <v>91609</v>
      </c>
      <c r="L209" s="131">
        <f t="shared" si="8"/>
        <v>18855</v>
      </c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</row>
    <row r="210">
      <c r="A210" s="30"/>
      <c r="B210" s="126">
        <v>80000.0</v>
      </c>
      <c r="C210" s="127" t="s">
        <v>322</v>
      </c>
      <c r="D210" s="128">
        <v>114610.0</v>
      </c>
      <c r="E210" s="129">
        <f t="shared" si="2"/>
        <v>0.432625</v>
      </c>
      <c r="F210" s="130">
        <v>0.04</v>
      </c>
      <c r="G210" s="129">
        <f t="shared" si="3"/>
        <v>0.472625</v>
      </c>
      <c r="H210" s="131">
        <f t="shared" si="4"/>
        <v>117810</v>
      </c>
      <c r="I210" s="127">
        <v>94733.0</v>
      </c>
      <c r="J210" s="129">
        <f t="shared" si="6"/>
        <v>0.2241625</v>
      </c>
      <c r="K210" s="131">
        <f t="shared" si="7"/>
        <v>97933</v>
      </c>
      <c r="L210" s="131">
        <f t="shared" si="8"/>
        <v>19877</v>
      </c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</row>
    <row r="211">
      <c r="A211" s="30"/>
      <c r="B211" s="126">
        <v>85000.0</v>
      </c>
      <c r="C211" s="127" t="s">
        <v>322</v>
      </c>
      <c r="D211" s="128">
        <v>121756.0</v>
      </c>
      <c r="E211" s="129">
        <f t="shared" si="2"/>
        <v>0.4324235294</v>
      </c>
      <c r="F211" s="130">
        <v>0.04</v>
      </c>
      <c r="G211" s="129">
        <f t="shared" si="3"/>
        <v>0.4724235294</v>
      </c>
      <c r="H211" s="131">
        <f t="shared" si="4"/>
        <v>125156</v>
      </c>
      <c r="I211" s="127">
        <v>100856.0</v>
      </c>
      <c r="J211" s="129">
        <f t="shared" si="6"/>
        <v>0.2265411765</v>
      </c>
      <c r="K211" s="131">
        <f t="shared" si="7"/>
        <v>104256</v>
      </c>
      <c r="L211" s="131">
        <f t="shared" si="8"/>
        <v>20900</v>
      </c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0"/>
      <c r="BU211" s="30"/>
      <c r="BV211" s="30"/>
      <c r="BW211" s="30"/>
      <c r="BX211" s="30"/>
      <c r="BY211" s="30"/>
      <c r="BZ211" s="30"/>
      <c r="CA211" s="30"/>
      <c r="CB211" s="30"/>
      <c r="CC211" s="30"/>
    </row>
    <row r="212">
      <c r="A212" s="30"/>
      <c r="B212" s="126">
        <v>90000.0</v>
      </c>
      <c r="C212" s="127" t="s">
        <v>322</v>
      </c>
      <c r="D212" s="128">
        <v>128901.0</v>
      </c>
      <c r="E212" s="129">
        <f t="shared" si="2"/>
        <v>0.4322333333</v>
      </c>
      <c r="F212" s="130">
        <v>0.04</v>
      </c>
      <c r="G212" s="129">
        <f t="shared" si="3"/>
        <v>0.4722333333</v>
      </c>
      <c r="H212" s="131">
        <f t="shared" si="4"/>
        <v>132501</v>
      </c>
      <c r="I212" s="127">
        <v>107681.0</v>
      </c>
      <c r="J212" s="129">
        <f t="shared" si="6"/>
        <v>0.2364555556</v>
      </c>
      <c r="K212" s="131">
        <f t="shared" si="7"/>
        <v>111281</v>
      </c>
      <c r="L212" s="131">
        <f t="shared" si="8"/>
        <v>21220</v>
      </c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0"/>
      <c r="BU212" s="30"/>
      <c r="BV212" s="30"/>
      <c r="BW212" s="30"/>
      <c r="BX212" s="30"/>
      <c r="BY212" s="30"/>
      <c r="BZ212" s="30"/>
      <c r="CA212" s="30"/>
      <c r="CB212" s="30"/>
      <c r="CC212" s="30"/>
    </row>
    <row r="213">
      <c r="A213" s="30"/>
      <c r="B213" s="126">
        <v>95000.0</v>
      </c>
      <c r="C213" s="127" t="s">
        <v>322</v>
      </c>
      <c r="D213" s="128">
        <v>136047.0</v>
      </c>
      <c r="E213" s="129">
        <f t="shared" si="2"/>
        <v>0.4320736842</v>
      </c>
      <c r="F213" s="130">
        <v>0.04</v>
      </c>
      <c r="G213" s="129">
        <f t="shared" si="3"/>
        <v>0.4720736842</v>
      </c>
      <c r="H213" s="131">
        <f t="shared" si="4"/>
        <v>139847</v>
      </c>
      <c r="I213" s="127">
        <v>114827.0</v>
      </c>
      <c r="J213" s="129">
        <f t="shared" si="6"/>
        <v>0.2487052632</v>
      </c>
      <c r="K213" s="131">
        <f t="shared" si="7"/>
        <v>118627</v>
      </c>
      <c r="L213" s="131">
        <f t="shared" si="8"/>
        <v>21220</v>
      </c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</row>
    <row r="214">
      <c r="A214" s="30"/>
      <c r="B214" s="126">
        <v>100000.0</v>
      </c>
      <c r="C214" s="127" t="s">
        <v>322</v>
      </c>
      <c r="D214" s="128">
        <v>143193.0</v>
      </c>
      <c r="E214" s="129">
        <f t="shared" si="2"/>
        <v>0.43193</v>
      </c>
      <c r="F214" s="130">
        <v>0.04</v>
      </c>
      <c r="G214" s="129">
        <f t="shared" si="3"/>
        <v>0.47193</v>
      </c>
      <c r="H214" s="131">
        <f t="shared" si="4"/>
        <v>147193</v>
      </c>
      <c r="I214" s="127">
        <v>121973.0</v>
      </c>
      <c r="J214" s="129">
        <f t="shared" si="6"/>
        <v>0.25973</v>
      </c>
      <c r="K214" s="131">
        <f t="shared" si="7"/>
        <v>125973</v>
      </c>
      <c r="L214" s="131">
        <f t="shared" si="8"/>
        <v>21220</v>
      </c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</row>
  </sheetData>
  <conditionalFormatting sqref="D19:H25">
    <cfRule type="notContainsText" dxfId="0" priority="1" operator="notContains" text="OK">
      <formula>ISERROR(SEARCH(("OK"),(D19)))</formula>
    </cfRule>
  </conditionalFormatting>
  <dataValidations>
    <dataValidation type="list" allowBlank="1" showErrorMessage="1" sqref="C15">
      <formula1>"Non,Oui"</formula1>
    </dataValidation>
    <dataValidation type="list" allowBlank="1" showErrorMessage="1" sqref="C13">
      <formula1>"1,2,3,4,5,6,7,8,9,10,11,12"</formula1>
    </dataValidation>
    <dataValidation type="list" allowBlank="1" showErrorMessage="1" sqref="C12">
      <formula1>CONFIG!$B$58:$C$58</formula1>
    </dataValidation>
    <dataValidation type="list" allowBlank="1" showErrorMessage="1" sqref="C14">
      <formula1>"2023,2024,2025,2026,2027,2028,2029,2030"</formula1>
    </dataValidation>
  </dataValidations>
  <hyperlinks>
    <hyperlink r:id="rId1" ref="B36"/>
    <hyperlink r:id="rId2" ref="B42"/>
  </hyperlinks>
  <drawing r:id="rId3"/>
</worksheet>
</file>